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lanning Improvements\"/>
    </mc:Choice>
  </mc:AlternateContent>
  <xr:revisionPtr revIDLastSave="0" documentId="13_ncr:1_{424145D7-8F45-427A-966B-A470C32C37B1}" xr6:coauthVersionLast="47" xr6:coauthVersionMax="47" xr10:uidLastSave="{00000000-0000-0000-0000-000000000000}"/>
  <workbookProtection lockStructure="1"/>
  <bookViews>
    <workbookView xWindow="28680" yWindow="-195" windowWidth="29040" windowHeight="15840" xr2:uid="{993FB40F-5294-45C3-B3F4-7B2A7FC03A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8" i="1" l="1"/>
  <c r="R24" i="1"/>
  <c r="R517" i="1"/>
  <c r="R518" i="1" s="1"/>
  <c r="R512" i="1"/>
  <c r="R513" i="1" s="1"/>
  <c r="R507" i="1"/>
  <c r="R506" i="1"/>
  <c r="R505" i="1"/>
  <c r="R500" i="1"/>
  <c r="R499" i="1"/>
  <c r="R494" i="1"/>
  <c r="R493" i="1"/>
  <c r="R492" i="1"/>
  <c r="R491" i="1"/>
  <c r="R486" i="1"/>
  <c r="R485" i="1"/>
  <c r="R484" i="1"/>
  <c r="R483" i="1"/>
  <c r="R475" i="1"/>
  <c r="R474" i="1"/>
  <c r="R473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3" i="1"/>
  <c r="R441" i="1"/>
  <c r="R440" i="1"/>
  <c r="R439" i="1"/>
  <c r="R438" i="1"/>
  <c r="R437" i="1"/>
  <c r="R436" i="1"/>
  <c r="R435" i="1"/>
  <c r="R434" i="1"/>
  <c r="R433" i="1"/>
  <c r="R432" i="1"/>
  <c r="R431" i="1"/>
  <c r="R403" i="1"/>
  <c r="R402" i="1"/>
  <c r="R401" i="1"/>
  <c r="R400" i="1"/>
  <c r="R398" i="1"/>
  <c r="R397" i="1"/>
  <c r="R396" i="1"/>
  <c r="R395" i="1"/>
  <c r="R394" i="1"/>
  <c r="R393" i="1"/>
  <c r="R392" i="1"/>
  <c r="R391" i="1"/>
  <c r="R390" i="1"/>
  <c r="R389" i="1"/>
  <c r="R384" i="1"/>
  <c r="R373" i="1"/>
  <c r="R372" i="1"/>
  <c r="R370" i="1"/>
  <c r="R369" i="1"/>
  <c r="R368" i="1"/>
  <c r="R367" i="1"/>
  <c r="R366" i="1"/>
  <c r="R365" i="1"/>
  <c r="R364" i="1"/>
  <c r="R363" i="1"/>
  <c r="R362" i="1"/>
  <c r="R360" i="1"/>
  <c r="R359" i="1"/>
  <c r="R358" i="1"/>
  <c r="R357" i="1"/>
  <c r="R356" i="1"/>
  <c r="R355" i="1"/>
  <c r="R354" i="1"/>
  <c r="R353" i="1"/>
  <c r="R351" i="1"/>
  <c r="R350" i="1"/>
  <c r="R349" i="1"/>
  <c r="R348" i="1"/>
  <c r="R347" i="1"/>
  <c r="R346" i="1"/>
  <c r="R344" i="1"/>
  <c r="R343" i="1"/>
  <c r="R342" i="1"/>
  <c r="R341" i="1"/>
  <c r="M341" i="1"/>
  <c r="R340" i="1"/>
  <c r="R339" i="1"/>
  <c r="R338" i="1"/>
  <c r="R33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74" i="1"/>
  <c r="R273" i="1"/>
  <c r="R272" i="1"/>
  <c r="R271" i="1"/>
  <c r="R269" i="1"/>
  <c r="R268" i="1"/>
  <c r="R267" i="1"/>
  <c r="R266" i="1"/>
  <c r="R265" i="1"/>
  <c r="R264" i="1"/>
  <c r="R263" i="1"/>
  <c r="R262" i="1"/>
  <c r="R257" i="1"/>
  <c r="R255" i="1"/>
  <c r="R254" i="1"/>
  <c r="R252" i="1"/>
  <c r="R251" i="1"/>
  <c r="R250" i="1"/>
  <c r="R249" i="1"/>
  <c r="R248" i="1"/>
  <c r="R247" i="1"/>
  <c r="R246" i="1"/>
  <c r="R225" i="1"/>
  <c r="R224" i="1"/>
  <c r="R223" i="1"/>
  <c r="R222" i="1"/>
  <c r="R221" i="1"/>
  <c r="R220" i="1"/>
  <c r="R219" i="1"/>
  <c r="R218" i="1"/>
  <c r="R216" i="1"/>
  <c r="R215" i="1"/>
  <c r="R214" i="1"/>
  <c r="R207" i="1"/>
  <c r="R206" i="1"/>
  <c r="R205" i="1"/>
  <c r="R204" i="1"/>
  <c r="R203" i="1"/>
  <c r="R202" i="1"/>
  <c r="R201" i="1"/>
  <c r="R200" i="1"/>
  <c r="R199" i="1"/>
  <c r="R198" i="1"/>
  <c r="R197" i="1"/>
  <c r="R191" i="1"/>
  <c r="R194" i="1" s="1"/>
  <c r="R123" i="1"/>
  <c r="R122" i="1"/>
  <c r="R121" i="1"/>
  <c r="R120" i="1"/>
  <c r="R119" i="1"/>
  <c r="R118" i="1"/>
  <c r="R117" i="1"/>
  <c r="R116" i="1"/>
  <c r="R115" i="1"/>
  <c r="R110" i="1"/>
  <c r="R109" i="1"/>
  <c r="R108" i="1"/>
  <c r="R107" i="1"/>
  <c r="R106" i="1"/>
  <c r="R105" i="1"/>
  <c r="R104" i="1"/>
  <c r="R98" i="1"/>
  <c r="R97" i="1"/>
  <c r="R96" i="1"/>
  <c r="R95" i="1"/>
  <c r="R94" i="1"/>
  <c r="R93" i="1"/>
  <c r="R92" i="1"/>
  <c r="R91" i="1"/>
  <c r="R90" i="1"/>
  <c r="R89" i="1"/>
  <c r="R84" i="1"/>
  <c r="R83" i="1"/>
  <c r="R82" i="1"/>
  <c r="R81" i="1"/>
  <c r="R80" i="1"/>
  <c r="R79" i="1"/>
  <c r="R78" i="1"/>
  <c r="R77" i="1"/>
  <c r="R76" i="1"/>
  <c r="R75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1" i="1"/>
  <c r="R30" i="1"/>
  <c r="R29" i="1"/>
  <c r="R28" i="1"/>
  <c r="R27" i="1"/>
  <c r="R26" i="1"/>
  <c r="R25" i="1"/>
  <c r="R85" i="1" l="1"/>
  <c r="R501" i="1"/>
  <c r="R487" i="1"/>
  <c r="R258" i="1"/>
  <c r="R478" i="1"/>
  <c r="R508" i="1"/>
  <c r="R71" i="1"/>
  <c r="R226" i="1"/>
  <c r="R404" i="1"/>
  <c r="R428" i="1" s="1"/>
  <c r="R32" i="1"/>
  <c r="R210" i="1"/>
  <c r="R457" i="1"/>
  <c r="R460" i="1" s="1"/>
  <c r="R51" i="1"/>
  <c r="R124" i="1"/>
  <c r="R374" i="1"/>
  <c r="R380" i="1" s="1"/>
  <c r="R111" i="1"/>
  <c r="R275" i="1"/>
  <c r="R288" i="1" s="1"/>
  <c r="R99" i="1"/>
  <c r="R307" i="1"/>
  <c r="R334" i="1" s="1"/>
  <c r="R495" i="1"/>
  <c r="R240" i="1" l="1"/>
  <c r="R520" i="1"/>
  <c r="R53" i="1"/>
  <c r="R101" i="1"/>
  <c r="R148" i="1"/>
  <c r="R461" i="1" l="1"/>
  <c r="R467" i="1" s="1"/>
  <c r="R466" i="1" l="1"/>
  <c r="R468" i="1" s="1"/>
</calcChain>
</file>

<file path=xl/sharedStrings.xml><?xml version="1.0" encoding="utf-8"?>
<sst xmlns="http://schemas.openxmlformats.org/spreadsheetml/2006/main" count="945" uniqueCount="350">
  <si>
    <t>UNIT PRICE LIST</t>
  </si>
  <si>
    <t>(Performance Bonds, Landscape Escrows, Siltation &amp; Erosion Control Escrows, and Floodplain Item Escrows)</t>
  </si>
  <si>
    <t>Project Name:</t>
  </si>
  <si>
    <t>Date Prepared:</t>
  </si>
  <si>
    <t>NOTE:  This form is to be used to estimate Performance Bond, Landscape Escrow, Siltation Erosion Escrow and Floodplain Items</t>
  </si>
  <si>
    <t>Virginia Department of Transportation.</t>
  </si>
  <si>
    <t>1.  MOBILIZATION/DEMOBILIZATION OF CONSTRUCTION EQUIPMENT</t>
  </si>
  <si>
    <t>Quantity</t>
  </si>
  <si>
    <t>Item</t>
  </si>
  <si>
    <t>Price</t>
  </si>
  <si>
    <t>Cost</t>
  </si>
  <si>
    <t>Mobilization/Demobilization</t>
  </si>
  <si>
    <t xml:space="preserve">@ Lump Sum $15,000 min. </t>
  </si>
  <si>
    <t>2.  STORM DRAINAGE</t>
  </si>
  <si>
    <t>A.  Structures</t>
  </si>
  <si>
    <t>DI-1</t>
  </si>
  <si>
    <t>@</t>
  </si>
  <si>
    <t>EA</t>
  </si>
  <si>
    <t>DI-3</t>
  </si>
  <si>
    <t>DI-4</t>
  </si>
  <si>
    <t>MH-1</t>
  </si>
  <si>
    <t>MH-2</t>
  </si>
  <si>
    <t>JB-1</t>
  </si>
  <si>
    <t>DI-7</t>
  </si>
  <si>
    <t>DI-12</t>
  </si>
  <si>
    <t>Subtotal for Structures:</t>
  </si>
  <si>
    <t>B.  Concrete Pipe</t>
  </si>
  <si>
    <t>12"0</t>
  </si>
  <si>
    <t>LF</t>
  </si>
  <si>
    <t>15"0</t>
  </si>
  <si>
    <t>18"0</t>
  </si>
  <si>
    <t>21"0</t>
  </si>
  <si>
    <t>24"0</t>
  </si>
  <si>
    <t>27"0</t>
  </si>
  <si>
    <t>30"0</t>
  </si>
  <si>
    <t>33"0</t>
  </si>
  <si>
    <t>36"0</t>
  </si>
  <si>
    <t>42"0</t>
  </si>
  <si>
    <t>48"0</t>
  </si>
  <si>
    <t>54"0</t>
  </si>
  <si>
    <t>60"0</t>
  </si>
  <si>
    <t>66"0</t>
  </si>
  <si>
    <t>72"0</t>
  </si>
  <si>
    <t>Subtotal for Concrete Pipe:</t>
  </si>
  <si>
    <t>Subtotal for this page:</t>
  </si>
  <si>
    <t>C.  End Walls</t>
  </si>
  <si>
    <t>Subtotal for End Walls:</t>
  </si>
  <si>
    <t>D.  End Sections (ES-1)</t>
  </si>
  <si>
    <t xml:space="preserve">Price </t>
  </si>
  <si>
    <t>42"0 - 60"</t>
  </si>
  <si>
    <t>Subtotal for End Section ES-1:</t>
  </si>
  <si>
    <t>E.  Corrugated Metal Pipe</t>
  </si>
  <si>
    <t>Subtotal for CM Pipe:</t>
  </si>
  <si>
    <t>F.  End Section (ES-2)</t>
  </si>
  <si>
    <t>Subtotal for End Sections (ES-2):</t>
  </si>
  <si>
    <t>G.  AD N-12 (HDPE)</t>
  </si>
  <si>
    <t>Subtotal for AD N-12 (HDPE):</t>
  </si>
  <si>
    <t>H.  Stormwater Management/BMP Facilities Cost Estimates Per Impervious Acre Treated (See Note 3)</t>
  </si>
  <si>
    <t xml:space="preserve">  Non-Proprietary BMP(Engineer Estimate for all SWM)</t>
  </si>
  <si>
    <t>Dry Retention Pond</t>
  </si>
  <si>
    <t>By itemized cost</t>
  </si>
  <si>
    <t>Dry Extended Detention Pond</t>
  </si>
  <si>
    <t>Wet Pond/Wetlands</t>
  </si>
  <si>
    <t>Bioswale</t>
  </si>
  <si>
    <t>Vegetated Grass Channel</t>
  </si>
  <si>
    <t>Micro-Bio-Retention (Raingarden)</t>
  </si>
  <si>
    <t>Infiltration Practices without Sand</t>
  </si>
  <si>
    <t>Infiltration Practices with Sand</t>
  </si>
  <si>
    <t>Filtering Practices with Sand Below Ground</t>
  </si>
  <si>
    <t>Filtering Practices with Sand Above Ground</t>
  </si>
  <si>
    <t>Permeable Pavement Level 2 Design</t>
  </si>
  <si>
    <t>Vegetated Roof Level 1 Design</t>
  </si>
  <si>
    <t>Vegetated Roof Level 2 Design</t>
  </si>
  <si>
    <t>Soil Compost Amendment</t>
  </si>
  <si>
    <t>Rooftop Impervious Surface Disconnection</t>
  </si>
  <si>
    <t>Sheet Flow to a Vegetated Filter Strip</t>
  </si>
  <si>
    <t xml:space="preserve">  Proprietary/Manufactured BMP-manufacturer's Certified Cost Plus Construction Cost</t>
  </si>
  <si>
    <t>Aqua-Swirl® Stormwater Treatment System</t>
  </si>
  <si>
    <t>BaySeparator™</t>
  </si>
  <si>
    <t>Continuous Defective Separator® (CDS)</t>
  </si>
  <si>
    <t>Downstream Defender®</t>
  </si>
  <si>
    <t>Hydroguard</t>
  </si>
  <si>
    <t>Stormceptor® MAX</t>
  </si>
  <si>
    <t>Stormceptor® OSR</t>
  </si>
  <si>
    <t>Stormceptor® STC</t>
  </si>
  <si>
    <t>StormPro</t>
  </si>
  <si>
    <t>Storm Water Quality Unit</t>
  </si>
  <si>
    <t>V2B1</t>
  </si>
  <si>
    <t>The Vortechs® System</t>
  </si>
  <si>
    <t>Aqua-Filter Stormwater™ Filtration System</t>
  </si>
  <si>
    <t>Storm Tech® Isolater Row™</t>
  </si>
  <si>
    <t>Up-Flo Filter® with CPZ Media</t>
  </si>
  <si>
    <t>The Stormwater Management StormFilter® with ZPG Media</t>
  </si>
  <si>
    <t>BayFilter™ Stormwater Cartridge System</t>
  </si>
  <si>
    <t>Filterra Bioretention Systems</t>
  </si>
  <si>
    <t>Jellyfish® Filter</t>
  </si>
  <si>
    <t>Modular Wetland System Linear (MWS-Linear)</t>
  </si>
  <si>
    <t>Perk Filter</t>
  </si>
  <si>
    <t>The Stormwater Management StormFilter® with Phosphosorb Media</t>
  </si>
  <si>
    <t>Subtotal for Stormwater Management/BMP Facilities Cost Estimates Per Impervious Acre Treated:</t>
  </si>
  <si>
    <t>I.  Miscellaneous Stormwater Management</t>
  </si>
  <si>
    <t>Seed, Fertilizer &amp; Mulch ($200 Min.)</t>
  </si>
  <si>
    <t>SY</t>
  </si>
  <si>
    <t>Sod</t>
  </si>
  <si>
    <t>Hydraulic Cem. Conc. - 4" depth</t>
  </si>
  <si>
    <t>SF</t>
  </si>
  <si>
    <t>Bituminous Concreate - 1" depth</t>
  </si>
  <si>
    <t>Rip-Rap</t>
  </si>
  <si>
    <t>Grouted Rip-Rap</t>
  </si>
  <si>
    <t>Erosion Control Stone (EC-1)</t>
  </si>
  <si>
    <t>TON</t>
  </si>
  <si>
    <t>#57 - Coarse Aggregate</t>
  </si>
  <si>
    <t>4' High Chain Link Fence (#9 gauge or better, including braces, end posts and gate)</t>
  </si>
  <si>
    <t>6' High Chain Link Fence (#9 gauge or better, including braces, end posts and gate)</t>
  </si>
  <si>
    <t>SWM Sign (WATER RISES RAPIDLY)</t>
  </si>
  <si>
    <t>(Minimum 3 signs per facility)</t>
  </si>
  <si>
    <t>Access Road</t>
  </si>
  <si>
    <t>By Itemized Cost</t>
  </si>
  <si>
    <t>Subtotal for Miscellaneous Stormwater Management</t>
  </si>
  <si>
    <t>J.  Miscellaneous Drainage Items</t>
  </si>
  <si>
    <t>Box Culvert</t>
  </si>
  <si>
    <t>$ 840 CY of conc.</t>
  </si>
  <si>
    <t>Energy Dissipater</t>
  </si>
  <si>
    <t>Wing Walls</t>
  </si>
  <si>
    <t>$990 CY of conc.</t>
  </si>
  <si>
    <t xml:space="preserve">  Ditches:</t>
  </si>
  <si>
    <t>Roadside Standard Ditches (Seed, Fertilize &amp; Mulch)</t>
  </si>
  <si>
    <t>Sod Ditches</t>
  </si>
  <si>
    <t>Paved Ditches</t>
  </si>
  <si>
    <t>Filter Cloth Fabric &amp; Gabion Stone</t>
  </si>
  <si>
    <t>Paved Flume</t>
  </si>
  <si>
    <t>Flush the Drainage System</t>
  </si>
  <si>
    <t>$290/Hr. (Min 8 Hrs.)</t>
  </si>
  <si>
    <t>Subtotal for Miscellaneous Drainage Items:</t>
  </si>
  <si>
    <t>3.  CONSTRUCTION WITHIN THE PUBLIC RIGHT-OF-WAY AND/OR PRIVATE INGRESS/EGRESS</t>
  </si>
  <si>
    <r>
      <t xml:space="preserve">     </t>
    </r>
    <r>
      <rPr>
        <b/>
        <sz val="11"/>
        <color rgb="FF000000"/>
        <rFont val="Times New Roman"/>
        <family val="1"/>
      </rPr>
      <t>EASEMENTS</t>
    </r>
  </si>
  <si>
    <t>A.  Site Work</t>
  </si>
  <si>
    <t>Clear &amp; Grub</t>
  </si>
  <si>
    <t>Excavation</t>
  </si>
  <si>
    <t>CY</t>
  </si>
  <si>
    <t>Embankment** (cut and fill)</t>
  </si>
  <si>
    <t>Embankment (haul off)</t>
  </si>
  <si>
    <t>Final Grading</t>
  </si>
  <si>
    <t>AC</t>
  </si>
  <si>
    <t>Rock Excavation</t>
  </si>
  <si>
    <r>
      <t xml:space="preserve">Slope Stabilization - Hydroseeding </t>
    </r>
    <r>
      <rPr>
        <sz val="8"/>
        <color rgb="FF000000"/>
        <rFont val="Times New Roman"/>
        <family val="1"/>
      </rPr>
      <t>(3:1 or flatter)</t>
    </r>
    <r>
      <rPr>
        <sz val="10"/>
        <color rgb="FF000000"/>
        <rFont val="Times New Roman"/>
        <family val="1"/>
      </rPr>
      <t xml:space="preserve"> $1,000 Min.</t>
    </r>
  </si>
  <si>
    <t>Slope Stab. - Jute Mesh, matting Blankets, etc.</t>
  </si>
  <si>
    <t>(Between 2:1 to 3:1) $200 Min</t>
  </si>
  <si>
    <r>
      <t>Slope Stab. - Sod</t>
    </r>
    <r>
      <rPr>
        <sz val="8"/>
        <color rgb="FF000000"/>
        <rFont val="Times New Roman"/>
        <family val="1"/>
      </rPr>
      <t xml:space="preserve"> (Between 2:1 to 3:1) $200 Min</t>
    </r>
  </si>
  <si>
    <t xml:space="preserve">Steep Slopes (Grading and Stabilization with Jute Mesh, </t>
  </si>
  <si>
    <t>Netting, Blankets, etc.)</t>
  </si>
  <si>
    <t>Subtotal for Site Work:</t>
  </si>
  <si>
    <t>B.  Subgrade, Subbase, and Base Course Items</t>
  </si>
  <si>
    <t>Subgrade preparation (Subbase and base course)</t>
  </si>
  <si>
    <t>Aggregate (21A/21B)</t>
  </si>
  <si>
    <t>@ $3 SY per Inch Depth</t>
  </si>
  <si>
    <t>Bituminous Concrete</t>
  </si>
  <si>
    <t>@ $6.25 SY per Inch Depth</t>
  </si>
  <si>
    <t>Reinforced Concrete Pavement</t>
  </si>
  <si>
    <t>@ $18 SY per Inch Depth</t>
  </si>
  <si>
    <t>Gravel Shoulders (4" Depth)</t>
  </si>
  <si>
    <t>@ $12 SY (4" Depth)</t>
  </si>
  <si>
    <t>Soil Cement Stabilization (4%)</t>
  </si>
  <si>
    <t>@ $24 SY (6" Depth)</t>
  </si>
  <si>
    <t>Lime Stabilization (10%)</t>
  </si>
  <si>
    <t>@ $16 SY (6" Depth)</t>
  </si>
  <si>
    <t>Cement Treated Aggregate</t>
  </si>
  <si>
    <t>@ $11 per Inch Depth</t>
  </si>
  <si>
    <t xml:space="preserve">  Underdrains:</t>
  </si>
  <si>
    <t>UD-1</t>
  </si>
  <si>
    <t>UD-2</t>
  </si>
  <si>
    <t>UD-3</t>
  </si>
  <si>
    <t>UD-4</t>
  </si>
  <si>
    <t>Subtotal for Subgrade, Subbase, Base Course Items &amp; Underdrains (Public):</t>
  </si>
  <si>
    <t>C.  Entrances and Pipe Stems</t>
  </si>
  <si>
    <t>Quality</t>
  </si>
  <si>
    <t>DE-1</t>
  </si>
  <si>
    <t>DE-2</t>
  </si>
  <si>
    <t>DE-3</t>
  </si>
  <si>
    <t>DE-4</t>
  </si>
  <si>
    <t>PP-1 (1 Lot)</t>
  </si>
  <si>
    <t>PP-1 (2-5 Lots)</t>
  </si>
  <si>
    <t>PP-2 (1 Lot)</t>
  </si>
  <si>
    <t>PP-2 (2-5 Lots)</t>
  </si>
  <si>
    <t>CG-9D or equal: 30' Width</t>
  </si>
  <si>
    <t>CG-9D or equal: 40' Width</t>
  </si>
  <si>
    <t>CG-10A or equal: 30' Width</t>
  </si>
  <si>
    <t>CG-10A or equal: 40' Width</t>
  </si>
  <si>
    <t>CG-11: Concrete Entrance</t>
  </si>
  <si>
    <t>Valley Gutter</t>
  </si>
  <si>
    <t>Pipestem Driveway - 10' (1 Lot)</t>
  </si>
  <si>
    <t>Pipestem Driveway - 18' (2-5 Lots)</t>
  </si>
  <si>
    <t>Subtotal for Entrance and Pipe Stems:</t>
  </si>
  <si>
    <t>D.  Miscellaneous Construction Items</t>
  </si>
  <si>
    <t>Sidewalk (5' Width)</t>
  </si>
  <si>
    <t>Header Curb (CG-2/CG-3)</t>
  </si>
  <si>
    <t>Curb &amp; Gutter</t>
  </si>
  <si>
    <t>CG-12 (Truncated Dome)</t>
  </si>
  <si>
    <t>Bicycle Trail/Walkway</t>
  </si>
  <si>
    <t>Raised Concrete Median (MS-1A)</t>
  </si>
  <si>
    <t>Trail (Wood Chip)</t>
  </si>
  <si>
    <t>Trail (Stone Dust)</t>
  </si>
  <si>
    <t xml:space="preserve">  Retaining Walls:</t>
  </si>
  <si>
    <t>Timber</t>
  </si>
  <si>
    <t>Crib</t>
  </si>
  <si>
    <t>MSE/Geogrid</t>
  </si>
  <si>
    <t>Gravity Wall</t>
  </si>
  <si>
    <t>Excavation for tiebacks in walls in cut areas</t>
  </si>
  <si>
    <t xml:space="preserve">Anti-Graffiti Paint (Concrete Retaining Walls </t>
  </si>
  <si>
    <t>only-treatment/sealant)</t>
  </si>
  <si>
    <t>(Min. $2,500)</t>
  </si>
  <si>
    <t>Guardrail</t>
  </si>
  <si>
    <t>GR-7 NCHRP 350</t>
  </si>
  <si>
    <t>GR-9</t>
  </si>
  <si>
    <t>Address Sign (Entrance to Pipestems)</t>
  </si>
  <si>
    <t>Street Name Sign</t>
  </si>
  <si>
    <t>Traffic Control Sign</t>
  </si>
  <si>
    <t>Bus Stop Sign</t>
  </si>
  <si>
    <t>Bus Shelter</t>
  </si>
  <si>
    <t>Traffic Signal</t>
  </si>
  <si>
    <t>(Lump Sum)</t>
  </si>
  <si>
    <t>HC Parking Space Sign</t>
  </si>
  <si>
    <t>Bike Rack</t>
  </si>
  <si>
    <t>Roadside Delineators (ED-1)</t>
  </si>
  <si>
    <t>Hand Rail (HR-1)</t>
  </si>
  <si>
    <t>Pavement Marking (Paint)</t>
  </si>
  <si>
    <t>Pavement Marking (Thermoplastic)</t>
  </si>
  <si>
    <t>Traffic Barricade (TB-1)</t>
  </si>
  <si>
    <t xml:space="preserve">Street Lighting </t>
  </si>
  <si>
    <t>Utilities Relocation</t>
  </si>
  <si>
    <t>(Min. $46,000) (Lump Sum or</t>
  </si>
  <si>
    <t>provide estimate from utility co.)</t>
  </si>
  <si>
    <t>VDOT Street Acceptance Package</t>
  </si>
  <si>
    <t>P.E. Certified "As-Built" Plans</t>
  </si>
  <si>
    <t>Lump Sum (Min. $12,000)</t>
  </si>
  <si>
    <t>Subtotal for Miscellaneous Construction Items:</t>
  </si>
  <si>
    <t>4.  SANITARY SEWER &amp; WATER LINE CONSTRUCTION</t>
  </si>
  <si>
    <t>Fire Hydrant Assembly</t>
  </si>
  <si>
    <t>Central Sewer Lift/Pump Station Construction</t>
  </si>
  <si>
    <t xml:space="preserve">  Water Main (Exclusive of Fire Hydrants)</t>
  </si>
  <si>
    <t>4"0 DIP</t>
  </si>
  <si>
    <t>6"0 DIP</t>
  </si>
  <si>
    <t>8"0 DIP</t>
  </si>
  <si>
    <t>12"0 DIP</t>
  </si>
  <si>
    <t>16"0 DIP</t>
  </si>
  <si>
    <t>18'0 DIP</t>
  </si>
  <si>
    <t>4"0 or 6"0 RW Valve (with accessories)</t>
  </si>
  <si>
    <t>8"0 or 12"0 RW Valve (with accessories)</t>
  </si>
  <si>
    <t>16"0 or 24"0 RW Valve (with accessories)</t>
  </si>
  <si>
    <r>
      <t>Standard Meter Crock &amp; Appurtenances</t>
    </r>
    <r>
      <rPr>
        <sz val="8"/>
        <color rgb="FF000000"/>
        <rFont val="Times New Roman"/>
        <family val="1"/>
      </rPr>
      <t xml:space="preserve"> (Angle valve, </t>
    </r>
  </si>
  <si>
    <t>backflow preventer, yoke, frame &amp; cover, and service line)</t>
  </si>
  <si>
    <t>Meter Vault &amp; Appurtenances (3 meters &amp; larger)</t>
  </si>
  <si>
    <t>Water Main Blow-off Assembly</t>
  </si>
  <si>
    <t>Air Release Assembly</t>
  </si>
  <si>
    <t>Dead End Anchor System</t>
  </si>
  <si>
    <t>Subtotal for Water Main:</t>
  </si>
  <si>
    <t xml:space="preserve">  Sanitary Sewer Pipe Line (Exclusive of Manhole Structures)</t>
  </si>
  <si>
    <t>1.5"0 thru 4"0 LPFM (Low Pressure Force Main System)</t>
  </si>
  <si>
    <t>8"0 PVC</t>
  </si>
  <si>
    <t>10"0 PVC</t>
  </si>
  <si>
    <t>10"0 DIP</t>
  </si>
  <si>
    <t>12"0 PVC</t>
  </si>
  <si>
    <t>15"0 PVC</t>
  </si>
  <si>
    <t>4' Dia. Sanitary Sewer Manhole</t>
  </si>
  <si>
    <t>5' Dia. Sanitary Sewer Manhole</t>
  </si>
  <si>
    <t>Street Manhole Frame &amp; Cover Assembly</t>
  </si>
  <si>
    <t>(Including rain bowl &amp; chimney seal)</t>
  </si>
  <si>
    <t>Easement Manhole Frame &amp; Cover Assembly</t>
  </si>
  <si>
    <t>(Including chimney seal)</t>
  </si>
  <si>
    <t>Abandonment of Manhole</t>
  </si>
  <si>
    <t>VF</t>
  </si>
  <si>
    <t>4"0 PVC Lateral (including clean-out stack)</t>
  </si>
  <si>
    <t>4"0 DIP Lateral (including clean-out stack)</t>
  </si>
  <si>
    <t>6"0 PVC Lateral (including clean-out stack)</t>
  </si>
  <si>
    <t>6"0 DIP Later (including clean-out stack)</t>
  </si>
  <si>
    <t>LPFM Flushing Station</t>
  </si>
  <si>
    <t>Sewerage Air Release/Vacuum Breaker Assembly</t>
  </si>
  <si>
    <t>Steel Casing</t>
  </si>
  <si>
    <t>Grease Trap (500 gal. minimum)</t>
  </si>
  <si>
    <t>Subtotal for Sanitary Sewer Pipe:</t>
  </si>
  <si>
    <t xml:space="preserve">  Note:  For sizes larger than 15"0, add $4.60 per inch increase in diameter.</t>
  </si>
  <si>
    <t>TOTAL CONSTRUCTION COST:</t>
  </si>
  <si>
    <t>(Pages 1 through 10)</t>
  </si>
  <si>
    <t>5.  MISCELLANEAOUS COSTS</t>
  </si>
  <si>
    <t>A.  Administrative Cost - 10% of the total construction cost, not to exceed $50,000</t>
  </si>
  <si>
    <t>B.  Inflation Cost - Compounded annually at 3.0% per year of the total Construction Cost</t>
  </si>
  <si>
    <t>TOTAL PERFORMANCE BOND AMOUNT:</t>
  </si>
  <si>
    <t>6.  FLOODPLAIN ITEMS ESCROW</t>
  </si>
  <si>
    <t>LOMR</t>
  </si>
  <si>
    <t>Elevation Certificate</t>
  </si>
  <si>
    <t>LOMC (SF Detached)</t>
  </si>
  <si>
    <t>Stream Restoration                           (By Itemized Cost)</t>
  </si>
  <si>
    <t>TOTAL FLOODPLAIN ITEMS ESCROW:</t>
  </si>
  <si>
    <t>7.  LANDSCAPING ESCROW</t>
  </si>
  <si>
    <t xml:space="preserve">  A.  Deciduous Trees</t>
  </si>
  <si>
    <t xml:space="preserve">5'-6' </t>
  </si>
  <si>
    <t>1" - 1.5" or 1.5"- 2"</t>
  </si>
  <si>
    <t>2" - 2.5" or 2.5 - 3"</t>
  </si>
  <si>
    <t>3" - 3.5" or 3.5" - 4"</t>
  </si>
  <si>
    <t>Subtotal for Deciduous Trees:</t>
  </si>
  <si>
    <t xml:space="preserve">  B.  Evergreen Trees</t>
  </si>
  <si>
    <t>5' - 6'</t>
  </si>
  <si>
    <t>6' - 7'</t>
  </si>
  <si>
    <t>7' - 8'</t>
  </si>
  <si>
    <t>8' - 10'</t>
  </si>
  <si>
    <t>Subtotal for Evergreen Trees:</t>
  </si>
  <si>
    <t xml:space="preserve">  C.  Shrubs</t>
  </si>
  <si>
    <t>18" - 24"</t>
  </si>
  <si>
    <t>24" - 30"</t>
  </si>
  <si>
    <t>Subtotal for Shrubs:</t>
  </si>
  <si>
    <t xml:space="preserve">  D.  Ornamental</t>
  </si>
  <si>
    <t>1 Gal. (#1)</t>
  </si>
  <si>
    <t>2 Gal. (#2)</t>
  </si>
  <si>
    <t>3 Gal. (#3)</t>
  </si>
  <si>
    <t>Subtotal for Ornamentals:</t>
  </si>
  <si>
    <t xml:space="preserve">  E.  Perennial</t>
  </si>
  <si>
    <t>Subtotal for Perennial:</t>
  </si>
  <si>
    <t xml:space="preserve">  F. Reforestation</t>
  </si>
  <si>
    <t># of Acres</t>
  </si>
  <si>
    <t>Subtotal for Reforestation</t>
  </si>
  <si>
    <t>TOTAL LANDSCAPE ESCROW AMOUNT:</t>
  </si>
  <si>
    <t xml:space="preserve">   I hereby certify that the above is my best estimate of the quantities and current cost of bondable improvements,</t>
  </si>
  <si>
    <t xml:space="preserve">   landscaping items, Siltation &amp; Erosion Control Escrow and floodplain items in this subdivision or site plan.</t>
  </si>
  <si>
    <t>Preparer's Signature</t>
  </si>
  <si>
    <t>Telephone #</t>
  </si>
  <si>
    <t>Name (Print)</t>
  </si>
  <si>
    <t>Company or Firm</t>
  </si>
  <si>
    <t>NOTES:</t>
  </si>
  <si>
    <t>1.</t>
  </si>
  <si>
    <t>For items identified with ** the quantity for the embankment material is the net difference of total fill material</t>
  </si>
  <si>
    <t>needed and cut material available at the project site, if excavated or cut material is suitable for embankment.</t>
  </si>
  <si>
    <t>2.</t>
  </si>
  <si>
    <t>The excavation and embankment costs include necessary grading, spreading and/or compaction of soil in</t>
  </si>
  <si>
    <t>accordance with County and State Standards and Specifications</t>
  </si>
  <si>
    <t>3.</t>
  </si>
  <si>
    <t>The unit cost for each of the items in the Unit Price Lists is the installation cost which includes factors such as</t>
  </si>
  <si>
    <t>materials, excavation, bedding backfilling, compaction, form work, etc.</t>
  </si>
  <si>
    <t>4.</t>
  </si>
  <si>
    <t>Inflation has been calculated based on Northern Virginia Consumer Price Index of the Washington D.C. area</t>
  </si>
  <si>
    <t>provided by the Bureau of Labor and Statistics.</t>
  </si>
  <si>
    <t>5.</t>
  </si>
  <si>
    <t>Whoever certifies the site development plans must also certify the total cost of the bonded items, landscaping</t>
  </si>
  <si>
    <t>escrow and siltation and erosion control escrow and must sign "Preparer's Signature" on page 10 of this form.</t>
  </si>
  <si>
    <t>6.</t>
  </si>
  <si>
    <t>Floodplain Items Escrow not to be part of Bond/Escrow reduction.</t>
  </si>
  <si>
    <t>TOWN OF STRASBURG</t>
  </si>
  <si>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00"/>
        <rFont val="Times New Roman"/>
        <family val="1"/>
      </rPr>
      <t xml:space="preserve">Effective: </t>
    </r>
  </si>
  <si>
    <t>Planning &amp; Zoning Department</t>
  </si>
  <si>
    <t>File #:</t>
  </si>
  <si>
    <t xml:space="preserve">Escrow prices posted with The Town of Strasburg.  These prices do not include items that are to be bonded separately with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</si>
</sst>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&quot;$&quot;* #,##0.00&quot; &quot;;&quot; &quot;&quot;$&quot;* &quot;(&quot;#,##0.00&quot;)&quot;;&quot; &quot;&quot;$&quot;* &quot;-&quot;#&quot; &quot;;&quot; &quot;@&quot; &quot;"/>
    <numFmt numFmtId="165" formatCode="&quot;$&quot;#,##0&quot; &quot;;[Red]&quot;(&quot;&quot;$&quot;#,##0&quot;)&quot;"/>
    <numFmt numFmtId="166" formatCode="&quot;$&quot;#,##0.00&quot; &quot;;[Red]&quot;(&quot;&quot;$&quot;#,##0.00&quot;)&quot;"/>
    <numFmt numFmtId="167" formatCode="#\ ?/2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Open Sans ExtraBold"/>
      <family val="2"/>
    </font>
    <font>
      <b/>
      <sz val="12"/>
      <color rgb="FF000000"/>
      <name val="Open Sans ExtraBold"/>
      <family val="2"/>
    </font>
    <font>
      <b/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A6A6A6"/>
      </left>
      <right style="thin">
        <color rgb="FF000000"/>
      </right>
      <top style="double">
        <color rgb="FF808080"/>
      </top>
      <bottom style="thin">
        <color rgb="FFA6A6A6"/>
      </bottom>
      <diagonal/>
    </border>
    <border>
      <left style="thin">
        <color rgb="FF00000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A6A6A6"/>
      </bottom>
      <diagonal/>
    </border>
    <border>
      <left style="thin">
        <color rgb="FF808080"/>
      </left>
      <right style="thin">
        <color rgb="FFA6A6A6"/>
      </right>
      <top style="double">
        <color rgb="FF808080"/>
      </top>
      <bottom style="thin">
        <color rgb="FFA6A6A6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double">
        <color rgb="FF808080"/>
      </bottom>
      <diagonal/>
    </border>
    <border>
      <left/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8" xfId="0" applyFont="1" applyBorder="1" applyAlignment="1">
      <alignment horizontal="right"/>
    </xf>
    <xf numFmtId="0" fontId="6" fillId="0" borderId="8" xfId="0" applyFont="1" applyBorder="1"/>
    <xf numFmtId="0" fontId="6" fillId="0" borderId="10" xfId="0" applyFont="1" applyBorder="1" applyAlignment="1">
      <alignment horizontal="right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/>
    <xf numFmtId="0" fontId="6" fillId="0" borderId="0" xfId="0" applyFont="1"/>
    <xf numFmtId="0" fontId="6" fillId="0" borderId="16" xfId="0" applyFont="1" applyBorder="1"/>
    <xf numFmtId="0" fontId="6" fillId="0" borderId="16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4" xfId="0" applyFont="1" applyBorder="1"/>
    <xf numFmtId="164" fontId="6" fillId="0" borderId="10" xfId="0" applyNumberFormat="1" applyFont="1" applyBorder="1"/>
    <xf numFmtId="164" fontId="6" fillId="0" borderId="12" xfId="0" applyNumberFormat="1" applyFont="1" applyBorder="1"/>
    <xf numFmtId="0" fontId="7" fillId="0" borderId="10" xfId="0" applyFont="1" applyBorder="1"/>
    <xf numFmtId="0" fontId="9" fillId="0" borderId="10" xfId="0" applyFont="1" applyBorder="1"/>
    <xf numFmtId="0" fontId="6" fillId="0" borderId="21" xfId="0" applyFont="1" applyBorder="1"/>
    <xf numFmtId="0" fontId="6" fillId="0" borderId="22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22" xfId="0" applyFont="1" applyBorder="1"/>
    <xf numFmtId="0" fontId="6" fillId="0" borderId="21" xfId="0" applyFont="1" applyBorder="1" applyAlignment="1">
      <alignment horizontal="right"/>
    </xf>
    <xf numFmtId="0" fontId="6" fillId="0" borderId="24" xfId="0" applyFont="1" applyBorder="1"/>
    <xf numFmtId="0" fontId="6" fillId="0" borderId="2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" fillId="0" borderId="23" xfId="0" applyFont="1" applyBorder="1"/>
    <xf numFmtId="0" fontId="6" fillId="0" borderId="23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9" fillId="0" borderId="24" xfId="0" applyFont="1" applyBorder="1"/>
    <xf numFmtId="0" fontId="9" fillId="0" borderId="16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8" fillId="0" borderId="0" xfId="0" applyFont="1"/>
    <xf numFmtId="0" fontId="2" fillId="0" borderId="14" xfId="0" applyFont="1" applyBorder="1"/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Border="1" applyProtection="1">
      <protection locked="0"/>
    </xf>
    <xf numFmtId="0" fontId="6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4" fontId="6" fillId="0" borderId="6" xfId="0" applyNumberFormat="1" applyFont="1" applyBorder="1" applyAlignment="1">
      <alignment horizontal="center"/>
    </xf>
    <xf numFmtId="0" fontId="0" fillId="0" borderId="1" xfId="0" applyBorder="1" applyProtection="1">
      <protection locked="0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Protection="1">
      <protection locked="0"/>
    </xf>
    <xf numFmtId="0" fontId="6" fillId="0" borderId="9" xfId="0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center"/>
    </xf>
    <xf numFmtId="0" fontId="0" fillId="0" borderId="7" xfId="0" applyBorder="1" applyProtection="1">
      <protection locked="0"/>
    </xf>
    <xf numFmtId="0" fontId="6" fillId="0" borderId="7" xfId="0" applyFont="1" applyBorder="1" applyAlignment="1">
      <alignment horizontal="left"/>
    </xf>
    <xf numFmtId="165" fontId="6" fillId="0" borderId="8" xfId="0" applyNumberFormat="1" applyFont="1" applyBorder="1" applyAlignment="1">
      <alignment horizontal="left"/>
    </xf>
    <xf numFmtId="164" fontId="6" fillId="0" borderId="7" xfId="0" applyNumberFormat="1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164" fontId="8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164" fontId="1" fillId="0" borderId="9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left"/>
    </xf>
    <xf numFmtId="166" fontId="6" fillId="0" borderId="10" xfId="0" applyNumberFormat="1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164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0" fillId="0" borderId="17" xfId="0" applyBorder="1"/>
    <xf numFmtId="0" fontId="6" fillId="0" borderId="7" xfId="0" applyFont="1" applyBorder="1"/>
    <xf numFmtId="0" fontId="6" fillId="0" borderId="17" xfId="0" applyFont="1" applyBorder="1"/>
    <xf numFmtId="165" fontId="6" fillId="0" borderId="23" xfId="0" applyNumberFormat="1" applyFont="1" applyBorder="1" applyAlignment="1">
      <alignment horizontal="left"/>
    </xf>
    <xf numFmtId="0" fontId="6" fillId="0" borderId="18" xfId="0" applyFont="1" applyBorder="1"/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/>
    <xf numFmtId="164" fontId="6" fillId="0" borderId="9" xfId="0" applyNumberFormat="1" applyFont="1" applyBorder="1"/>
    <xf numFmtId="164" fontId="6" fillId="0" borderId="7" xfId="0" applyNumberFormat="1" applyFont="1" applyBorder="1"/>
    <xf numFmtId="0" fontId="9" fillId="0" borderId="18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0" fillId="0" borderId="10" xfId="0" applyBorder="1" applyProtection="1">
      <protection locked="0"/>
    </xf>
    <xf numFmtId="165" fontId="6" fillId="0" borderId="9" xfId="0" applyNumberFormat="1" applyFont="1" applyBorder="1"/>
    <xf numFmtId="0" fontId="0" fillId="0" borderId="9" xfId="0" applyBorder="1"/>
    <xf numFmtId="165" fontId="6" fillId="0" borderId="7" xfId="0" applyNumberFormat="1" applyFont="1" applyBorder="1"/>
    <xf numFmtId="164" fontId="2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164" fontId="11" fillId="0" borderId="9" xfId="0" applyNumberFormat="1" applyFont="1" applyBorder="1" applyAlignment="1">
      <alignment horizontal="center"/>
    </xf>
    <xf numFmtId="167" fontId="6" fillId="0" borderId="9" xfId="0" applyNumberFormat="1" applyFont="1" applyBorder="1"/>
    <xf numFmtId="164" fontId="8" fillId="0" borderId="9" xfId="0" applyNumberFormat="1" applyFont="1" applyBorder="1"/>
    <xf numFmtId="0" fontId="12" fillId="0" borderId="0" xfId="0" applyFont="1" applyAlignment="1">
      <alignment horizontal="left"/>
    </xf>
    <xf numFmtId="0" fontId="0" fillId="0" borderId="1" xfId="0" applyBorder="1"/>
    <xf numFmtId="0" fontId="1" fillId="0" borderId="2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38100</xdr:rowOff>
    </xdr:from>
    <xdr:to>
      <xdr:col>2</xdr:col>
      <xdr:colOff>306422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B4ED56-70A4-6C75-7E90-4455394F5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38100"/>
          <a:ext cx="89697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38544-47CE-4BDE-B876-43C8E51DA15E}">
  <dimension ref="A1:U551"/>
  <sheetViews>
    <sheetView tabSelected="1" topLeftCell="A487" workbookViewId="0">
      <selection activeCell="A522" sqref="A522:XFD522"/>
    </sheetView>
  </sheetViews>
  <sheetFormatPr defaultRowHeight="15" x14ac:dyDescent="0.25"/>
  <cols>
    <col min="1" max="21" width="4.85546875" customWidth="1"/>
  </cols>
  <sheetData>
    <row r="1" spans="1:21" x14ac:dyDescent="0.25">
      <c r="A1" s="59" t="s">
        <v>345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5">
      <c r="A2" s="59" t="s">
        <v>347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x14ac:dyDescent="0.25">
      <c r="A5" s="61" t="s">
        <v>346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4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2" t="s">
        <v>2</v>
      </c>
      <c r="B7" s="2"/>
      <c r="C7" s="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4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3" t="s">
        <v>348</v>
      </c>
      <c r="B9" s="3"/>
      <c r="C9" s="4"/>
      <c r="D9" s="56"/>
      <c r="E9" s="56"/>
      <c r="F9" s="56"/>
      <c r="G9" s="56"/>
      <c r="H9" s="56"/>
      <c r="I9" s="1"/>
      <c r="J9" s="57" t="s">
        <v>3</v>
      </c>
      <c r="K9" s="57"/>
      <c r="L9" s="57"/>
      <c r="M9" s="57"/>
      <c r="N9" s="56"/>
      <c r="O9" s="56"/>
      <c r="P9" s="56"/>
      <c r="Q9" s="56"/>
      <c r="R9" s="56"/>
      <c r="S9" s="56"/>
      <c r="T9" s="56"/>
      <c r="U9" s="56"/>
    </row>
    <row r="10" spans="1:21" ht="4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x14ac:dyDescent="0.25">
      <c r="A12" s="58" t="s">
        <v>349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x14ac:dyDescent="0.25">
      <c r="A13" s="58" t="s">
        <v>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4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50" t="s">
        <v>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4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thickBot="1" x14ac:dyDescent="0.3">
      <c r="A17" s="51" t="s">
        <v>7</v>
      </c>
      <c r="B17" s="51"/>
      <c r="C17" s="51"/>
      <c r="D17" s="51" t="s">
        <v>8</v>
      </c>
      <c r="E17" s="51"/>
      <c r="F17" s="51"/>
      <c r="G17" s="51"/>
      <c r="H17" s="51"/>
      <c r="I17" s="51"/>
      <c r="J17" s="51"/>
      <c r="K17" s="51"/>
      <c r="L17" s="51"/>
      <c r="M17" s="51"/>
      <c r="N17" s="51" t="s">
        <v>9</v>
      </c>
      <c r="O17" s="51"/>
      <c r="P17" s="51"/>
      <c r="Q17" s="51"/>
      <c r="R17" s="51" t="s">
        <v>10</v>
      </c>
      <c r="S17" s="51"/>
      <c r="T17" s="51"/>
      <c r="U17" s="51"/>
    </row>
    <row r="18" spans="1:21" ht="15.75" thickTop="1" x14ac:dyDescent="0.25">
      <c r="A18" s="52"/>
      <c r="B18" s="52"/>
      <c r="C18" s="52"/>
      <c r="D18" s="53" t="s">
        <v>11</v>
      </c>
      <c r="E18" s="53"/>
      <c r="F18" s="53"/>
      <c r="G18" s="53"/>
      <c r="H18" s="53"/>
      <c r="I18" s="53"/>
      <c r="J18" s="53"/>
      <c r="K18" s="53"/>
      <c r="L18" s="53"/>
      <c r="M18" s="53"/>
      <c r="N18" s="54" t="s">
        <v>12</v>
      </c>
      <c r="O18" s="54"/>
      <c r="P18" s="54"/>
      <c r="Q18" s="54"/>
      <c r="R18" s="55">
        <f>IF(A18&lt;=0,0,IF(A18&gt;15000,A18,15000))</f>
        <v>0</v>
      </c>
      <c r="S18" s="55"/>
      <c r="T18" s="55"/>
      <c r="U18" s="55"/>
    </row>
    <row r="19" spans="1:21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50" t="s">
        <v>13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ht="4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 t="s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thickBot="1" x14ac:dyDescent="0.3">
      <c r="A23" s="51" t="s">
        <v>7</v>
      </c>
      <c r="B23" s="51"/>
      <c r="C23" s="51"/>
      <c r="D23" s="51" t="s">
        <v>8</v>
      </c>
      <c r="E23" s="51"/>
      <c r="F23" s="51"/>
      <c r="G23" s="51"/>
      <c r="H23" s="51"/>
      <c r="I23" s="51"/>
      <c r="J23" s="51"/>
      <c r="K23" s="51"/>
      <c r="L23" s="51"/>
      <c r="M23" s="51"/>
      <c r="N23" s="51" t="s">
        <v>9</v>
      </c>
      <c r="O23" s="51"/>
      <c r="P23" s="51"/>
      <c r="Q23" s="51"/>
      <c r="R23" s="51" t="s">
        <v>10</v>
      </c>
      <c r="S23" s="51"/>
      <c r="T23" s="51"/>
      <c r="U23" s="51"/>
    </row>
    <row r="24" spans="1:21" ht="15.75" thickTop="1" x14ac:dyDescent="0.25">
      <c r="A24" s="66"/>
      <c r="B24" s="66"/>
      <c r="C24" s="66"/>
      <c r="D24" s="67" t="s">
        <v>15</v>
      </c>
      <c r="E24" s="67"/>
      <c r="F24" s="67"/>
      <c r="G24" s="67"/>
      <c r="H24" s="67"/>
      <c r="I24" s="67"/>
      <c r="J24" s="67"/>
      <c r="K24" s="67"/>
      <c r="L24" s="67"/>
      <c r="M24" s="67"/>
      <c r="N24" s="5" t="s">
        <v>16</v>
      </c>
      <c r="O24" s="68">
        <v>6900</v>
      </c>
      <c r="P24" s="68"/>
      <c r="Q24" s="6" t="s">
        <v>17</v>
      </c>
      <c r="R24" s="69">
        <f t="shared" ref="R24:R31" si="0">A24*O24</f>
        <v>0</v>
      </c>
      <c r="S24" s="69"/>
      <c r="T24" s="69"/>
      <c r="U24" s="69"/>
    </row>
    <row r="25" spans="1:21" x14ac:dyDescent="0.25">
      <c r="A25" s="62"/>
      <c r="B25" s="62"/>
      <c r="C25" s="62"/>
      <c r="D25" s="63" t="s">
        <v>18</v>
      </c>
      <c r="E25" s="63"/>
      <c r="F25" s="63"/>
      <c r="G25" s="63"/>
      <c r="H25" s="63"/>
      <c r="I25" s="63"/>
      <c r="J25" s="63"/>
      <c r="K25" s="63"/>
      <c r="L25" s="63"/>
      <c r="M25" s="63"/>
      <c r="N25" s="7" t="s">
        <v>16</v>
      </c>
      <c r="O25" s="64">
        <v>6900</v>
      </c>
      <c r="P25" s="64"/>
      <c r="Q25" s="8" t="s">
        <v>17</v>
      </c>
      <c r="R25" s="65">
        <f t="shared" si="0"/>
        <v>0</v>
      </c>
      <c r="S25" s="65"/>
      <c r="T25" s="65"/>
      <c r="U25" s="65"/>
    </row>
    <row r="26" spans="1:21" x14ac:dyDescent="0.25">
      <c r="A26" s="62"/>
      <c r="B26" s="62"/>
      <c r="C26" s="62"/>
      <c r="D26" s="63" t="s">
        <v>19</v>
      </c>
      <c r="E26" s="63"/>
      <c r="F26" s="63"/>
      <c r="G26" s="63"/>
      <c r="H26" s="63"/>
      <c r="I26" s="63"/>
      <c r="J26" s="63"/>
      <c r="K26" s="63"/>
      <c r="L26" s="63"/>
      <c r="M26" s="63"/>
      <c r="N26" s="7" t="s">
        <v>16</v>
      </c>
      <c r="O26" s="64">
        <v>6900</v>
      </c>
      <c r="P26" s="64"/>
      <c r="Q26" s="8" t="s">
        <v>17</v>
      </c>
      <c r="R26" s="65">
        <f t="shared" si="0"/>
        <v>0</v>
      </c>
      <c r="S26" s="65"/>
      <c r="T26" s="65"/>
      <c r="U26" s="65"/>
    </row>
    <row r="27" spans="1:21" x14ac:dyDescent="0.25">
      <c r="A27" s="62"/>
      <c r="B27" s="62"/>
      <c r="C27" s="62"/>
      <c r="D27" s="63" t="s">
        <v>20</v>
      </c>
      <c r="E27" s="63"/>
      <c r="F27" s="63"/>
      <c r="G27" s="63"/>
      <c r="H27" s="63"/>
      <c r="I27" s="63"/>
      <c r="J27" s="63"/>
      <c r="K27" s="63"/>
      <c r="L27" s="63"/>
      <c r="M27" s="63"/>
      <c r="N27" s="7" t="s">
        <v>16</v>
      </c>
      <c r="O27" s="64">
        <v>4900</v>
      </c>
      <c r="P27" s="64"/>
      <c r="Q27" s="8" t="s">
        <v>17</v>
      </c>
      <c r="R27" s="65">
        <f t="shared" si="0"/>
        <v>0</v>
      </c>
      <c r="S27" s="65"/>
      <c r="T27" s="65"/>
      <c r="U27" s="65"/>
    </row>
    <row r="28" spans="1:21" x14ac:dyDescent="0.25">
      <c r="A28" s="62"/>
      <c r="B28" s="62"/>
      <c r="C28" s="62"/>
      <c r="D28" s="63" t="s">
        <v>21</v>
      </c>
      <c r="E28" s="63"/>
      <c r="F28" s="63"/>
      <c r="G28" s="63"/>
      <c r="H28" s="63"/>
      <c r="I28" s="63"/>
      <c r="J28" s="63"/>
      <c r="K28" s="63"/>
      <c r="L28" s="63"/>
      <c r="M28" s="63"/>
      <c r="N28" s="7" t="s">
        <v>16</v>
      </c>
      <c r="O28" s="64">
        <v>4500</v>
      </c>
      <c r="P28" s="64"/>
      <c r="Q28" s="8" t="s">
        <v>17</v>
      </c>
      <c r="R28" s="65">
        <f t="shared" si="0"/>
        <v>0</v>
      </c>
      <c r="S28" s="65"/>
      <c r="T28" s="65"/>
      <c r="U28" s="65"/>
    </row>
    <row r="29" spans="1:21" x14ac:dyDescent="0.25">
      <c r="A29" s="62"/>
      <c r="B29" s="62"/>
      <c r="C29" s="62"/>
      <c r="D29" s="63" t="s">
        <v>22</v>
      </c>
      <c r="E29" s="63"/>
      <c r="F29" s="63"/>
      <c r="G29" s="63"/>
      <c r="H29" s="63"/>
      <c r="I29" s="63"/>
      <c r="J29" s="63"/>
      <c r="K29" s="63"/>
      <c r="L29" s="63"/>
      <c r="M29" s="63"/>
      <c r="N29" s="7" t="s">
        <v>16</v>
      </c>
      <c r="O29" s="64">
        <v>7175</v>
      </c>
      <c r="P29" s="64"/>
      <c r="Q29" s="8" t="s">
        <v>17</v>
      </c>
      <c r="R29" s="65">
        <f t="shared" si="0"/>
        <v>0</v>
      </c>
      <c r="S29" s="65"/>
      <c r="T29" s="65"/>
      <c r="U29" s="65"/>
    </row>
    <row r="30" spans="1:21" x14ac:dyDescent="0.25">
      <c r="A30" s="62"/>
      <c r="B30" s="62"/>
      <c r="C30" s="62"/>
      <c r="D30" s="63" t="s">
        <v>23</v>
      </c>
      <c r="E30" s="63"/>
      <c r="F30" s="63"/>
      <c r="G30" s="63"/>
      <c r="H30" s="63"/>
      <c r="I30" s="63"/>
      <c r="J30" s="63"/>
      <c r="K30" s="63"/>
      <c r="L30" s="63"/>
      <c r="M30" s="63"/>
      <c r="N30" s="7" t="s">
        <v>16</v>
      </c>
      <c r="O30" s="64">
        <v>6800</v>
      </c>
      <c r="P30" s="64"/>
      <c r="Q30" s="8" t="s">
        <v>17</v>
      </c>
      <c r="R30" s="65">
        <f t="shared" si="0"/>
        <v>0</v>
      </c>
      <c r="S30" s="65"/>
      <c r="T30" s="65"/>
      <c r="U30" s="65"/>
    </row>
    <row r="31" spans="1:21" x14ac:dyDescent="0.25">
      <c r="A31" s="62"/>
      <c r="B31" s="62"/>
      <c r="C31" s="62"/>
      <c r="D31" s="63" t="s">
        <v>24</v>
      </c>
      <c r="E31" s="63"/>
      <c r="F31" s="63"/>
      <c r="G31" s="63"/>
      <c r="H31" s="63"/>
      <c r="I31" s="63"/>
      <c r="J31" s="63"/>
      <c r="K31" s="63"/>
      <c r="L31" s="63"/>
      <c r="M31" s="63"/>
      <c r="N31" s="7" t="s">
        <v>16</v>
      </c>
      <c r="O31" s="64">
        <v>6800</v>
      </c>
      <c r="P31" s="64"/>
      <c r="Q31" s="8" t="s">
        <v>17</v>
      </c>
      <c r="R31" s="65">
        <f t="shared" si="0"/>
        <v>0</v>
      </c>
      <c r="S31" s="65"/>
      <c r="T31" s="65"/>
      <c r="U31" s="65"/>
    </row>
    <row r="32" spans="1:21" x14ac:dyDescent="0.25">
      <c r="A32" s="70" t="s">
        <v>25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>
        <f>SUM(R24:U31)</f>
        <v>0</v>
      </c>
      <c r="S32" s="71"/>
      <c r="T32" s="71"/>
      <c r="U32" s="71"/>
    </row>
    <row r="33" spans="1:21" ht="4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 t="s">
        <v>26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thickBot="1" x14ac:dyDescent="0.3">
      <c r="A35" s="51" t="s">
        <v>7</v>
      </c>
      <c r="B35" s="51"/>
      <c r="C35" s="51"/>
      <c r="D35" s="51" t="s">
        <v>8</v>
      </c>
      <c r="E35" s="51"/>
      <c r="F35" s="51"/>
      <c r="G35" s="51"/>
      <c r="H35" s="51"/>
      <c r="I35" s="51"/>
      <c r="J35" s="51"/>
      <c r="K35" s="51"/>
      <c r="L35" s="51"/>
      <c r="M35" s="51"/>
      <c r="N35" s="51" t="s">
        <v>9</v>
      </c>
      <c r="O35" s="51"/>
      <c r="P35" s="51"/>
      <c r="Q35" s="51"/>
      <c r="R35" s="51" t="s">
        <v>10</v>
      </c>
      <c r="S35" s="51"/>
      <c r="T35" s="51"/>
      <c r="U35" s="51"/>
    </row>
    <row r="36" spans="1:21" ht="15.75" thickTop="1" x14ac:dyDescent="0.25">
      <c r="A36" s="66"/>
      <c r="B36" s="66"/>
      <c r="C36" s="66"/>
      <c r="D36" s="67" t="s">
        <v>27</v>
      </c>
      <c r="E36" s="67"/>
      <c r="F36" s="67"/>
      <c r="G36" s="67"/>
      <c r="H36" s="67"/>
      <c r="I36" s="67"/>
      <c r="J36" s="67"/>
      <c r="K36" s="67"/>
      <c r="L36" s="67"/>
      <c r="M36" s="67"/>
      <c r="N36" s="5" t="s">
        <v>16</v>
      </c>
      <c r="O36" s="68">
        <v>82</v>
      </c>
      <c r="P36" s="68"/>
      <c r="Q36" s="9" t="s">
        <v>28</v>
      </c>
      <c r="R36" s="69">
        <f t="shared" ref="R36:R50" si="1">A36*O36</f>
        <v>0</v>
      </c>
      <c r="S36" s="69"/>
      <c r="T36" s="69"/>
      <c r="U36" s="69"/>
    </row>
    <row r="37" spans="1:21" x14ac:dyDescent="0.25">
      <c r="A37" s="62"/>
      <c r="B37" s="62"/>
      <c r="C37" s="62"/>
      <c r="D37" s="63" t="s">
        <v>29</v>
      </c>
      <c r="E37" s="63"/>
      <c r="F37" s="63"/>
      <c r="G37" s="63"/>
      <c r="H37" s="63"/>
      <c r="I37" s="63"/>
      <c r="J37" s="63"/>
      <c r="K37" s="63"/>
      <c r="L37" s="63"/>
      <c r="M37" s="63"/>
      <c r="N37" s="7" t="s">
        <v>16</v>
      </c>
      <c r="O37" s="64">
        <v>82</v>
      </c>
      <c r="P37" s="64"/>
      <c r="Q37" s="10" t="s">
        <v>28</v>
      </c>
      <c r="R37" s="65">
        <f t="shared" si="1"/>
        <v>0</v>
      </c>
      <c r="S37" s="65"/>
      <c r="T37" s="65"/>
      <c r="U37" s="65"/>
    </row>
    <row r="38" spans="1:21" x14ac:dyDescent="0.25">
      <c r="A38" s="62"/>
      <c r="B38" s="62"/>
      <c r="C38" s="62"/>
      <c r="D38" s="63" t="s">
        <v>30</v>
      </c>
      <c r="E38" s="63"/>
      <c r="F38" s="63"/>
      <c r="G38" s="63"/>
      <c r="H38" s="63"/>
      <c r="I38" s="63"/>
      <c r="J38" s="63"/>
      <c r="K38" s="63"/>
      <c r="L38" s="63"/>
      <c r="M38" s="63"/>
      <c r="N38" s="7" t="s">
        <v>16</v>
      </c>
      <c r="O38" s="64">
        <v>82</v>
      </c>
      <c r="P38" s="64"/>
      <c r="Q38" s="10" t="s">
        <v>28</v>
      </c>
      <c r="R38" s="65">
        <f t="shared" si="1"/>
        <v>0</v>
      </c>
      <c r="S38" s="65"/>
      <c r="T38" s="65"/>
      <c r="U38" s="65"/>
    </row>
    <row r="39" spans="1:21" x14ac:dyDescent="0.25">
      <c r="A39" s="62"/>
      <c r="B39" s="62"/>
      <c r="C39" s="62"/>
      <c r="D39" s="63" t="s">
        <v>31</v>
      </c>
      <c r="E39" s="63"/>
      <c r="F39" s="63"/>
      <c r="G39" s="63"/>
      <c r="H39" s="63"/>
      <c r="I39" s="63"/>
      <c r="J39" s="63"/>
      <c r="K39" s="63"/>
      <c r="L39" s="63"/>
      <c r="M39" s="63"/>
      <c r="N39" s="7" t="s">
        <v>16</v>
      </c>
      <c r="O39" s="64">
        <v>82</v>
      </c>
      <c r="P39" s="64"/>
      <c r="Q39" s="10" t="s">
        <v>28</v>
      </c>
      <c r="R39" s="65">
        <f t="shared" si="1"/>
        <v>0</v>
      </c>
      <c r="S39" s="65"/>
      <c r="T39" s="65"/>
      <c r="U39" s="65"/>
    </row>
    <row r="40" spans="1:21" x14ac:dyDescent="0.25">
      <c r="A40" s="62"/>
      <c r="B40" s="62"/>
      <c r="C40" s="62"/>
      <c r="D40" s="63" t="s">
        <v>32</v>
      </c>
      <c r="E40" s="63"/>
      <c r="F40" s="63"/>
      <c r="G40" s="63"/>
      <c r="H40" s="63"/>
      <c r="I40" s="63"/>
      <c r="J40" s="63"/>
      <c r="K40" s="63"/>
      <c r="L40" s="63"/>
      <c r="M40" s="63"/>
      <c r="N40" s="7" t="s">
        <v>16</v>
      </c>
      <c r="O40" s="64">
        <v>103</v>
      </c>
      <c r="P40" s="64"/>
      <c r="Q40" s="10" t="s">
        <v>28</v>
      </c>
      <c r="R40" s="65">
        <f t="shared" si="1"/>
        <v>0</v>
      </c>
      <c r="S40" s="65"/>
      <c r="T40" s="65"/>
      <c r="U40" s="65"/>
    </row>
    <row r="41" spans="1:21" x14ac:dyDescent="0.25">
      <c r="A41" s="62"/>
      <c r="B41" s="62"/>
      <c r="C41" s="62"/>
      <c r="D41" s="63" t="s">
        <v>33</v>
      </c>
      <c r="E41" s="63"/>
      <c r="F41" s="63"/>
      <c r="G41" s="63"/>
      <c r="H41" s="63"/>
      <c r="I41" s="63"/>
      <c r="J41" s="63"/>
      <c r="K41" s="63"/>
      <c r="L41" s="63"/>
      <c r="M41" s="63"/>
      <c r="N41" s="7" t="s">
        <v>16</v>
      </c>
      <c r="O41" s="64">
        <v>103</v>
      </c>
      <c r="P41" s="64"/>
      <c r="Q41" s="10" t="s">
        <v>28</v>
      </c>
      <c r="R41" s="65">
        <f t="shared" si="1"/>
        <v>0</v>
      </c>
      <c r="S41" s="65"/>
      <c r="T41" s="65"/>
      <c r="U41" s="65"/>
    </row>
    <row r="42" spans="1:21" x14ac:dyDescent="0.25">
      <c r="A42" s="62"/>
      <c r="B42" s="62"/>
      <c r="C42" s="62"/>
      <c r="D42" s="63" t="s">
        <v>34</v>
      </c>
      <c r="E42" s="63"/>
      <c r="F42" s="63"/>
      <c r="G42" s="63"/>
      <c r="H42" s="63"/>
      <c r="I42" s="63"/>
      <c r="J42" s="63"/>
      <c r="K42" s="63"/>
      <c r="L42" s="63"/>
      <c r="M42" s="63"/>
      <c r="N42" s="7" t="s">
        <v>16</v>
      </c>
      <c r="O42" s="64">
        <v>103</v>
      </c>
      <c r="P42" s="64"/>
      <c r="Q42" s="10" t="s">
        <v>28</v>
      </c>
      <c r="R42" s="65">
        <f t="shared" si="1"/>
        <v>0</v>
      </c>
      <c r="S42" s="65"/>
      <c r="T42" s="65"/>
      <c r="U42" s="65"/>
    </row>
    <row r="43" spans="1:21" x14ac:dyDescent="0.25">
      <c r="A43" s="62"/>
      <c r="B43" s="62"/>
      <c r="C43" s="62"/>
      <c r="D43" s="63" t="s">
        <v>35</v>
      </c>
      <c r="E43" s="63"/>
      <c r="F43" s="63"/>
      <c r="G43" s="63"/>
      <c r="H43" s="63"/>
      <c r="I43" s="63"/>
      <c r="J43" s="63"/>
      <c r="K43" s="63"/>
      <c r="L43" s="63"/>
      <c r="M43" s="63"/>
      <c r="N43" s="7" t="s">
        <v>16</v>
      </c>
      <c r="O43" s="64">
        <v>207</v>
      </c>
      <c r="P43" s="64"/>
      <c r="Q43" s="10" t="s">
        <v>28</v>
      </c>
      <c r="R43" s="65">
        <f t="shared" si="1"/>
        <v>0</v>
      </c>
      <c r="S43" s="65"/>
      <c r="T43" s="65"/>
      <c r="U43" s="65"/>
    </row>
    <row r="44" spans="1:21" x14ac:dyDescent="0.25">
      <c r="A44" s="62"/>
      <c r="B44" s="62"/>
      <c r="C44" s="62"/>
      <c r="D44" s="63" t="s">
        <v>36</v>
      </c>
      <c r="E44" s="63"/>
      <c r="F44" s="63"/>
      <c r="G44" s="63"/>
      <c r="H44" s="63"/>
      <c r="I44" s="63"/>
      <c r="J44" s="63"/>
      <c r="K44" s="63"/>
      <c r="L44" s="63"/>
      <c r="M44" s="63"/>
      <c r="N44" s="7" t="s">
        <v>16</v>
      </c>
      <c r="O44" s="64">
        <v>207</v>
      </c>
      <c r="P44" s="64"/>
      <c r="Q44" s="10" t="s">
        <v>28</v>
      </c>
      <c r="R44" s="65">
        <f t="shared" si="1"/>
        <v>0</v>
      </c>
      <c r="S44" s="65"/>
      <c r="T44" s="65"/>
      <c r="U44" s="65"/>
    </row>
    <row r="45" spans="1:21" x14ac:dyDescent="0.25">
      <c r="A45" s="62"/>
      <c r="B45" s="62"/>
      <c r="C45" s="62"/>
      <c r="D45" s="63" t="s">
        <v>37</v>
      </c>
      <c r="E45" s="63"/>
      <c r="F45" s="63"/>
      <c r="G45" s="63"/>
      <c r="H45" s="63"/>
      <c r="I45" s="63"/>
      <c r="J45" s="63"/>
      <c r="K45" s="63"/>
      <c r="L45" s="63"/>
      <c r="M45" s="63"/>
      <c r="N45" s="7" t="s">
        <v>16</v>
      </c>
      <c r="O45" s="64">
        <v>207</v>
      </c>
      <c r="P45" s="64"/>
      <c r="Q45" s="10" t="s">
        <v>28</v>
      </c>
      <c r="R45" s="65">
        <f t="shared" si="1"/>
        <v>0</v>
      </c>
      <c r="S45" s="65"/>
      <c r="T45" s="65"/>
      <c r="U45" s="65"/>
    </row>
    <row r="46" spans="1:21" x14ac:dyDescent="0.25">
      <c r="A46" s="62"/>
      <c r="B46" s="62"/>
      <c r="C46" s="62"/>
      <c r="D46" s="63" t="s">
        <v>38</v>
      </c>
      <c r="E46" s="63"/>
      <c r="F46" s="63"/>
      <c r="G46" s="63"/>
      <c r="H46" s="63"/>
      <c r="I46" s="63"/>
      <c r="J46" s="63"/>
      <c r="K46" s="63"/>
      <c r="L46" s="63"/>
      <c r="M46" s="63"/>
      <c r="N46" s="7" t="s">
        <v>16</v>
      </c>
      <c r="O46" s="64">
        <v>207</v>
      </c>
      <c r="P46" s="64"/>
      <c r="Q46" s="10" t="s">
        <v>28</v>
      </c>
      <c r="R46" s="65">
        <f t="shared" si="1"/>
        <v>0</v>
      </c>
      <c r="S46" s="65"/>
      <c r="T46" s="65"/>
      <c r="U46" s="65"/>
    </row>
    <row r="47" spans="1:21" x14ac:dyDescent="0.25">
      <c r="A47" s="62"/>
      <c r="B47" s="62"/>
      <c r="C47" s="62"/>
      <c r="D47" s="63" t="s">
        <v>39</v>
      </c>
      <c r="E47" s="63"/>
      <c r="F47" s="63"/>
      <c r="G47" s="63"/>
      <c r="H47" s="63"/>
      <c r="I47" s="63"/>
      <c r="J47" s="63"/>
      <c r="K47" s="63"/>
      <c r="L47" s="63"/>
      <c r="M47" s="63"/>
      <c r="N47" s="7" t="s">
        <v>16</v>
      </c>
      <c r="O47" s="64">
        <v>365</v>
      </c>
      <c r="P47" s="64"/>
      <c r="Q47" s="10" t="s">
        <v>28</v>
      </c>
      <c r="R47" s="65">
        <f t="shared" si="1"/>
        <v>0</v>
      </c>
      <c r="S47" s="65"/>
      <c r="T47" s="65"/>
      <c r="U47" s="65"/>
    </row>
    <row r="48" spans="1:21" x14ac:dyDescent="0.25">
      <c r="A48" s="62"/>
      <c r="B48" s="62"/>
      <c r="C48" s="62"/>
      <c r="D48" s="63" t="s">
        <v>40</v>
      </c>
      <c r="E48" s="63"/>
      <c r="F48" s="63"/>
      <c r="G48" s="63"/>
      <c r="H48" s="63"/>
      <c r="I48" s="63"/>
      <c r="J48" s="63"/>
      <c r="K48" s="63"/>
      <c r="L48" s="63"/>
      <c r="M48" s="63"/>
      <c r="N48" s="7" t="s">
        <v>16</v>
      </c>
      <c r="O48" s="64">
        <v>365</v>
      </c>
      <c r="P48" s="64"/>
      <c r="Q48" s="10" t="s">
        <v>28</v>
      </c>
      <c r="R48" s="65">
        <f t="shared" si="1"/>
        <v>0</v>
      </c>
      <c r="S48" s="65"/>
      <c r="T48" s="65"/>
      <c r="U48" s="65"/>
    </row>
    <row r="49" spans="1:21" x14ac:dyDescent="0.25">
      <c r="A49" s="62"/>
      <c r="B49" s="62"/>
      <c r="C49" s="62"/>
      <c r="D49" s="63" t="s">
        <v>41</v>
      </c>
      <c r="E49" s="63"/>
      <c r="F49" s="63"/>
      <c r="G49" s="63"/>
      <c r="H49" s="63"/>
      <c r="I49" s="63"/>
      <c r="J49" s="63"/>
      <c r="K49" s="63"/>
      <c r="L49" s="63"/>
      <c r="M49" s="63"/>
      <c r="N49" s="7" t="s">
        <v>16</v>
      </c>
      <c r="O49" s="64">
        <v>365</v>
      </c>
      <c r="P49" s="64"/>
      <c r="Q49" s="10" t="s">
        <v>28</v>
      </c>
      <c r="R49" s="65">
        <f t="shared" si="1"/>
        <v>0</v>
      </c>
      <c r="S49" s="65"/>
      <c r="T49" s="65"/>
      <c r="U49" s="65"/>
    </row>
    <row r="50" spans="1:21" x14ac:dyDescent="0.25">
      <c r="A50" s="62"/>
      <c r="B50" s="62"/>
      <c r="C50" s="62"/>
      <c r="D50" s="63" t="s">
        <v>42</v>
      </c>
      <c r="E50" s="63"/>
      <c r="F50" s="63"/>
      <c r="G50" s="63"/>
      <c r="H50" s="63"/>
      <c r="I50" s="63"/>
      <c r="J50" s="63"/>
      <c r="K50" s="63"/>
      <c r="L50" s="63"/>
      <c r="M50" s="63"/>
      <c r="N50" s="7" t="s">
        <v>16</v>
      </c>
      <c r="O50" s="64">
        <v>453</v>
      </c>
      <c r="P50" s="64"/>
      <c r="Q50" s="10" t="s">
        <v>28</v>
      </c>
      <c r="R50" s="65">
        <f t="shared" si="1"/>
        <v>0</v>
      </c>
      <c r="S50" s="65"/>
      <c r="T50" s="65"/>
      <c r="U50" s="65"/>
    </row>
    <row r="51" spans="1:21" x14ac:dyDescent="0.25">
      <c r="A51" s="70" t="s">
        <v>43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1">
        <f>SUM(R36:U50)</f>
        <v>0</v>
      </c>
      <c r="S51" s="71"/>
      <c r="T51" s="71"/>
      <c r="U51" s="71"/>
    </row>
    <row r="52" spans="1:21" ht="4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72" t="s">
        <v>44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3">
        <f>SUM(R18,R32,R51)</f>
        <v>0</v>
      </c>
      <c r="S53" s="73"/>
      <c r="T53" s="73"/>
      <c r="U53" s="73"/>
    </row>
    <row r="54" spans="1:21" x14ac:dyDescent="0.25">
      <c r="A54" s="1" t="s">
        <v>45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thickBot="1" x14ac:dyDescent="0.3">
      <c r="A55" s="51" t="s">
        <v>7</v>
      </c>
      <c r="B55" s="51"/>
      <c r="C55" s="51"/>
      <c r="D55" s="51" t="s">
        <v>8</v>
      </c>
      <c r="E55" s="51"/>
      <c r="F55" s="51"/>
      <c r="G55" s="51"/>
      <c r="H55" s="51"/>
      <c r="I55" s="51"/>
      <c r="J55" s="51"/>
      <c r="K55" s="51"/>
      <c r="L55" s="51"/>
      <c r="M55" s="51"/>
      <c r="N55" s="51" t="s">
        <v>9</v>
      </c>
      <c r="O55" s="51"/>
      <c r="P55" s="51"/>
      <c r="Q55" s="51"/>
      <c r="R55" s="51" t="s">
        <v>10</v>
      </c>
      <c r="S55" s="51"/>
      <c r="T55" s="51"/>
      <c r="U55" s="51"/>
    </row>
    <row r="56" spans="1:21" ht="15.75" thickTop="1" x14ac:dyDescent="0.25">
      <c r="A56" s="66"/>
      <c r="B56" s="66"/>
      <c r="C56" s="66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11" t="s">
        <v>16</v>
      </c>
      <c r="O56" s="68">
        <v>1950</v>
      </c>
      <c r="P56" s="68"/>
      <c r="Q56" s="9" t="s">
        <v>17</v>
      </c>
      <c r="R56" s="69">
        <f t="shared" ref="R56:R70" si="2">A56*O56</f>
        <v>0</v>
      </c>
      <c r="S56" s="69"/>
      <c r="T56" s="69"/>
      <c r="U56" s="69"/>
    </row>
    <row r="57" spans="1:21" x14ac:dyDescent="0.25">
      <c r="A57" s="62"/>
      <c r="B57" s="62"/>
      <c r="C57" s="62"/>
      <c r="D57" s="63" t="s">
        <v>29</v>
      </c>
      <c r="E57" s="63"/>
      <c r="F57" s="63"/>
      <c r="G57" s="63"/>
      <c r="H57" s="63"/>
      <c r="I57" s="63"/>
      <c r="J57" s="63"/>
      <c r="K57" s="63"/>
      <c r="L57" s="63"/>
      <c r="M57" s="63"/>
      <c r="N57" s="12" t="s">
        <v>16</v>
      </c>
      <c r="O57" s="64">
        <v>1950</v>
      </c>
      <c r="P57" s="64"/>
      <c r="Q57" s="10" t="s">
        <v>17</v>
      </c>
      <c r="R57" s="65">
        <f t="shared" si="2"/>
        <v>0</v>
      </c>
      <c r="S57" s="65"/>
      <c r="T57" s="65"/>
      <c r="U57" s="65"/>
    </row>
    <row r="58" spans="1:21" x14ac:dyDescent="0.25">
      <c r="A58" s="62"/>
      <c r="B58" s="62"/>
      <c r="C58" s="62"/>
      <c r="D58" s="63" t="s">
        <v>30</v>
      </c>
      <c r="E58" s="63"/>
      <c r="F58" s="63"/>
      <c r="G58" s="63"/>
      <c r="H58" s="63"/>
      <c r="I58" s="63"/>
      <c r="J58" s="63"/>
      <c r="K58" s="63"/>
      <c r="L58" s="63"/>
      <c r="M58" s="63"/>
      <c r="N58" s="7" t="s">
        <v>16</v>
      </c>
      <c r="O58" s="64">
        <v>1950</v>
      </c>
      <c r="P58" s="64"/>
      <c r="Q58" s="10" t="s">
        <v>17</v>
      </c>
      <c r="R58" s="65">
        <f t="shared" si="2"/>
        <v>0</v>
      </c>
      <c r="S58" s="65"/>
      <c r="T58" s="65"/>
      <c r="U58" s="65"/>
    </row>
    <row r="59" spans="1:21" x14ac:dyDescent="0.25">
      <c r="A59" s="62"/>
      <c r="B59" s="62"/>
      <c r="C59" s="62"/>
      <c r="D59" s="63" t="s">
        <v>31</v>
      </c>
      <c r="E59" s="63"/>
      <c r="F59" s="63"/>
      <c r="G59" s="63"/>
      <c r="H59" s="63"/>
      <c r="I59" s="63"/>
      <c r="J59" s="63"/>
      <c r="K59" s="63"/>
      <c r="L59" s="63"/>
      <c r="M59" s="63"/>
      <c r="N59" s="7" t="s">
        <v>16</v>
      </c>
      <c r="O59" s="64">
        <v>1950</v>
      </c>
      <c r="P59" s="64"/>
      <c r="Q59" s="10" t="s">
        <v>17</v>
      </c>
      <c r="R59" s="65">
        <f t="shared" si="2"/>
        <v>0</v>
      </c>
      <c r="S59" s="65"/>
      <c r="T59" s="65"/>
      <c r="U59" s="65"/>
    </row>
    <row r="60" spans="1:21" x14ac:dyDescent="0.25">
      <c r="A60" s="62"/>
      <c r="B60" s="62"/>
      <c r="C60" s="62"/>
      <c r="D60" s="63" t="s">
        <v>32</v>
      </c>
      <c r="E60" s="63"/>
      <c r="F60" s="63"/>
      <c r="G60" s="63"/>
      <c r="H60" s="63"/>
      <c r="I60" s="63"/>
      <c r="J60" s="63"/>
      <c r="K60" s="63"/>
      <c r="L60" s="63"/>
      <c r="M60" s="63"/>
      <c r="N60" s="7" t="s">
        <v>16</v>
      </c>
      <c r="O60" s="64">
        <v>1950</v>
      </c>
      <c r="P60" s="64"/>
      <c r="Q60" s="10" t="s">
        <v>17</v>
      </c>
      <c r="R60" s="65">
        <f t="shared" si="2"/>
        <v>0</v>
      </c>
      <c r="S60" s="65"/>
      <c r="T60" s="65"/>
      <c r="U60" s="65"/>
    </row>
    <row r="61" spans="1:21" x14ac:dyDescent="0.25">
      <c r="A61" s="62"/>
      <c r="B61" s="62"/>
      <c r="C61" s="62"/>
      <c r="D61" s="63" t="s">
        <v>33</v>
      </c>
      <c r="E61" s="63"/>
      <c r="F61" s="63"/>
      <c r="G61" s="63"/>
      <c r="H61" s="63"/>
      <c r="I61" s="63"/>
      <c r="J61" s="63"/>
      <c r="K61" s="63"/>
      <c r="L61" s="63"/>
      <c r="M61" s="63"/>
      <c r="N61" s="7" t="s">
        <v>16</v>
      </c>
      <c r="O61" s="64">
        <v>1950</v>
      </c>
      <c r="P61" s="64"/>
      <c r="Q61" s="10" t="s">
        <v>17</v>
      </c>
      <c r="R61" s="65">
        <f t="shared" si="2"/>
        <v>0</v>
      </c>
      <c r="S61" s="65"/>
      <c r="T61" s="65"/>
      <c r="U61" s="65"/>
    </row>
    <row r="62" spans="1:21" x14ac:dyDescent="0.25">
      <c r="A62" s="62"/>
      <c r="B62" s="62"/>
      <c r="C62" s="62"/>
      <c r="D62" s="63" t="s">
        <v>34</v>
      </c>
      <c r="E62" s="63"/>
      <c r="F62" s="63"/>
      <c r="G62" s="63"/>
      <c r="H62" s="63"/>
      <c r="I62" s="63"/>
      <c r="J62" s="63"/>
      <c r="K62" s="63"/>
      <c r="L62" s="63"/>
      <c r="M62" s="63"/>
      <c r="N62" s="7" t="s">
        <v>16</v>
      </c>
      <c r="O62" s="64">
        <v>2100</v>
      </c>
      <c r="P62" s="64"/>
      <c r="Q62" s="10" t="s">
        <v>17</v>
      </c>
      <c r="R62" s="65">
        <f t="shared" si="2"/>
        <v>0</v>
      </c>
      <c r="S62" s="65"/>
      <c r="T62" s="65"/>
      <c r="U62" s="65"/>
    </row>
    <row r="63" spans="1:21" x14ac:dyDescent="0.25">
      <c r="A63" s="62"/>
      <c r="B63" s="62"/>
      <c r="C63" s="62"/>
      <c r="D63" s="63" t="s">
        <v>35</v>
      </c>
      <c r="E63" s="63"/>
      <c r="F63" s="63"/>
      <c r="G63" s="63"/>
      <c r="H63" s="63"/>
      <c r="I63" s="63"/>
      <c r="J63" s="63"/>
      <c r="K63" s="63"/>
      <c r="L63" s="63"/>
      <c r="M63" s="63"/>
      <c r="N63" s="7" t="s">
        <v>16</v>
      </c>
      <c r="O63" s="64">
        <v>2300</v>
      </c>
      <c r="P63" s="64"/>
      <c r="Q63" s="10" t="s">
        <v>17</v>
      </c>
      <c r="R63" s="65">
        <f t="shared" si="2"/>
        <v>0</v>
      </c>
      <c r="S63" s="65"/>
      <c r="T63" s="65"/>
      <c r="U63" s="65"/>
    </row>
    <row r="64" spans="1:21" x14ac:dyDescent="0.25">
      <c r="A64" s="62"/>
      <c r="B64" s="62"/>
      <c r="C64" s="62"/>
      <c r="D64" s="63" t="s">
        <v>36</v>
      </c>
      <c r="E64" s="63"/>
      <c r="F64" s="63"/>
      <c r="G64" s="63"/>
      <c r="H64" s="63"/>
      <c r="I64" s="63"/>
      <c r="J64" s="63"/>
      <c r="K64" s="63"/>
      <c r="L64" s="63"/>
      <c r="M64" s="63"/>
      <c r="N64" s="7" t="s">
        <v>16</v>
      </c>
      <c r="O64" s="64">
        <v>2800</v>
      </c>
      <c r="P64" s="64"/>
      <c r="Q64" s="10" t="s">
        <v>17</v>
      </c>
      <c r="R64" s="65">
        <f t="shared" si="2"/>
        <v>0</v>
      </c>
      <c r="S64" s="65"/>
      <c r="T64" s="65"/>
      <c r="U64" s="65"/>
    </row>
    <row r="65" spans="1:21" x14ac:dyDescent="0.25">
      <c r="A65" s="62"/>
      <c r="B65" s="62"/>
      <c r="C65" s="62"/>
      <c r="D65" s="63" t="s">
        <v>37</v>
      </c>
      <c r="E65" s="63"/>
      <c r="F65" s="63"/>
      <c r="G65" s="63"/>
      <c r="H65" s="63"/>
      <c r="I65" s="63"/>
      <c r="J65" s="63"/>
      <c r="K65" s="63"/>
      <c r="L65" s="63"/>
      <c r="M65" s="63"/>
      <c r="N65" s="7" t="s">
        <v>16</v>
      </c>
      <c r="O65" s="64">
        <v>7236</v>
      </c>
      <c r="P65" s="64"/>
      <c r="Q65" s="10" t="s">
        <v>17</v>
      </c>
      <c r="R65" s="65">
        <f t="shared" si="2"/>
        <v>0</v>
      </c>
      <c r="S65" s="65"/>
      <c r="T65" s="65"/>
      <c r="U65" s="65"/>
    </row>
    <row r="66" spans="1:21" x14ac:dyDescent="0.25">
      <c r="A66" s="62"/>
      <c r="B66" s="62"/>
      <c r="C66" s="62"/>
      <c r="D66" s="63" t="s">
        <v>38</v>
      </c>
      <c r="E66" s="63"/>
      <c r="F66" s="63"/>
      <c r="G66" s="63"/>
      <c r="H66" s="63"/>
      <c r="I66" s="63"/>
      <c r="J66" s="63"/>
      <c r="K66" s="63"/>
      <c r="L66" s="63"/>
      <c r="M66" s="63"/>
      <c r="N66" s="7" t="s">
        <v>16</v>
      </c>
      <c r="O66" s="64">
        <v>7236</v>
      </c>
      <c r="P66" s="64"/>
      <c r="Q66" s="10" t="s">
        <v>17</v>
      </c>
      <c r="R66" s="65">
        <f t="shared" si="2"/>
        <v>0</v>
      </c>
      <c r="S66" s="65"/>
      <c r="T66" s="65"/>
      <c r="U66" s="65"/>
    </row>
    <row r="67" spans="1:21" x14ac:dyDescent="0.25">
      <c r="A67" s="62"/>
      <c r="B67" s="62"/>
      <c r="C67" s="62"/>
      <c r="D67" s="63" t="s">
        <v>39</v>
      </c>
      <c r="E67" s="63"/>
      <c r="F67" s="63"/>
      <c r="G67" s="63"/>
      <c r="H67" s="63"/>
      <c r="I67" s="63"/>
      <c r="J67" s="63"/>
      <c r="K67" s="63"/>
      <c r="L67" s="63"/>
      <c r="M67" s="63"/>
      <c r="N67" s="7" t="s">
        <v>16</v>
      </c>
      <c r="O67" s="64">
        <v>7236</v>
      </c>
      <c r="P67" s="64"/>
      <c r="Q67" s="10" t="s">
        <v>17</v>
      </c>
      <c r="R67" s="65">
        <f t="shared" si="2"/>
        <v>0</v>
      </c>
      <c r="S67" s="65"/>
      <c r="T67" s="65"/>
      <c r="U67" s="65"/>
    </row>
    <row r="68" spans="1:21" x14ac:dyDescent="0.25">
      <c r="A68" s="62"/>
      <c r="B68" s="62"/>
      <c r="C68" s="62"/>
      <c r="D68" s="63" t="s">
        <v>40</v>
      </c>
      <c r="E68" s="63"/>
      <c r="F68" s="63"/>
      <c r="G68" s="63"/>
      <c r="H68" s="63"/>
      <c r="I68" s="63"/>
      <c r="J68" s="63"/>
      <c r="K68" s="63"/>
      <c r="L68" s="63"/>
      <c r="M68" s="63"/>
      <c r="N68" s="7" t="s">
        <v>16</v>
      </c>
      <c r="O68" s="64">
        <v>7236</v>
      </c>
      <c r="P68" s="64"/>
      <c r="Q68" s="10" t="s">
        <v>17</v>
      </c>
      <c r="R68" s="65">
        <f t="shared" si="2"/>
        <v>0</v>
      </c>
      <c r="S68" s="65"/>
      <c r="T68" s="65"/>
      <c r="U68" s="65"/>
    </row>
    <row r="69" spans="1:21" x14ac:dyDescent="0.25">
      <c r="A69" s="62"/>
      <c r="B69" s="62"/>
      <c r="C69" s="62"/>
      <c r="D69" s="63" t="s">
        <v>41</v>
      </c>
      <c r="E69" s="63"/>
      <c r="F69" s="63"/>
      <c r="G69" s="63"/>
      <c r="H69" s="63"/>
      <c r="I69" s="63"/>
      <c r="J69" s="63"/>
      <c r="K69" s="63"/>
      <c r="L69" s="63"/>
      <c r="M69" s="63"/>
      <c r="N69" s="7" t="s">
        <v>16</v>
      </c>
      <c r="O69" s="64">
        <v>7236</v>
      </c>
      <c r="P69" s="64"/>
      <c r="Q69" s="10" t="s">
        <v>17</v>
      </c>
      <c r="R69" s="65">
        <f t="shared" si="2"/>
        <v>0</v>
      </c>
      <c r="S69" s="65"/>
      <c r="T69" s="65"/>
      <c r="U69" s="65"/>
    </row>
    <row r="70" spans="1:21" x14ac:dyDescent="0.25">
      <c r="A70" s="62"/>
      <c r="B70" s="62"/>
      <c r="C70" s="62"/>
      <c r="D70" s="63" t="s">
        <v>42</v>
      </c>
      <c r="E70" s="63"/>
      <c r="F70" s="63"/>
      <c r="G70" s="63"/>
      <c r="H70" s="63"/>
      <c r="I70" s="63"/>
      <c r="J70" s="63"/>
      <c r="K70" s="63"/>
      <c r="L70" s="63"/>
      <c r="M70" s="63"/>
      <c r="N70" s="7" t="s">
        <v>16</v>
      </c>
      <c r="O70" s="64">
        <v>9854</v>
      </c>
      <c r="P70" s="64"/>
      <c r="Q70" s="10" t="s">
        <v>17</v>
      </c>
      <c r="R70" s="65">
        <f t="shared" si="2"/>
        <v>0</v>
      </c>
      <c r="S70" s="65"/>
      <c r="T70" s="65"/>
      <c r="U70" s="65"/>
    </row>
    <row r="71" spans="1:21" x14ac:dyDescent="0.25">
      <c r="A71" s="70" t="s">
        <v>46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>
        <f>SUM(R56:U70)</f>
        <v>0</v>
      </c>
      <c r="S71" s="71"/>
      <c r="T71" s="71"/>
      <c r="U71" s="71"/>
    </row>
    <row r="72" spans="1:21" ht="4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 t="s">
        <v>47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thickBot="1" x14ac:dyDescent="0.3">
      <c r="A74" s="51" t="s">
        <v>7</v>
      </c>
      <c r="B74" s="51"/>
      <c r="C74" s="51"/>
      <c r="D74" s="51" t="s">
        <v>8</v>
      </c>
      <c r="E74" s="51"/>
      <c r="F74" s="51"/>
      <c r="G74" s="51"/>
      <c r="H74" s="51"/>
      <c r="I74" s="51"/>
      <c r="J74" s="51"/>
      <c r="K74" s="51"/>
      <c r="L74" s="51"/>
      <c r="M74" s="51"/>
      <c r="N74" s="51" t="s">
        <v>48</v>
      </c>
      <c r="O74" s="51"/>
      <c r="P74" s="51"/>
      <c r="Q74" s="51"/>
      <c r="R74" s="51" t="s">
        <v>10</v>
      </c>
      <c r="S74" s="51"/>
      <c r="T74" s="51"/>
      <c r="U74" s="51"/>
    </row>
    <row r="75" spans="1:21" ht="15.75" thickTop="1" x14ac:dyDescent="0.25">
      <c r="A75" s="66"/>
      <c r="B75" s="66"/>
      <c r="C75" s="66"/>
      <c r="D75" s="67" t="s">
        <v>27</v>
      </c>
      <c r="E75" s="67"/>
      <c r="F75" s="67"/>
      <c r="G75" s="67"/>
      <c r="H75" s="67"/>
      <c r="I75" s="67"/>
      <c r="J75" s="67"/>
      <c r="K75" s="67"/>
      <c r="L75" s="67"/>
      <c r="M75" s="67"/>
      <c r="N75" s="5" t="s">
        <v>16</v>
      </c>
      <c r="O75" s="68">
        <v>1048</v>
      </c>
      <c r="P75" s="68"/>
      <c r="Q75" s="9" t="s">
        <v>17</v>
      </c>
      <c r="R75" s="69">
        <f t="shared" ref="R75:R84" si="3">A75*O75</f>
        <v>0</v>
      </c>
      <c r="S75" s="69"/>
      <c r="T75" s="69"/>
      <c r="U75" s="69"/>
    </row>
    <row r="76" spans="1:21" x14ac:dyDescent="0.25">
      <c r="A76" s="62"/>
      <c r="B76" s="62"/>
      <c r="C76" s="62"/>
      <c r="D76" s="63" t="s">
        <v>29</v>
      </c>
      <c r="E76" s="63"/>
      <c r="F76" s="63"/>
      <c r="G76" s="63"/>
      <c r="H76" s="63"/>
      <c r="I76" s="63"/>
      <c r="J76" s="63"/>
      <c r="K76" s="63"/>
      <c r="L76" s="63"/>
      <c r="M76" s="63"/>
      <c r="N76" s="7" t="s">
        <v>16</v>
      </c>
      <c r="O76" s="64">
        <v>1048</v>
      </c>
      <c r="P76" s="64"/>
      <c r="Q76" s="10" t="s">
        <v>17</v>
      </c>
      <c r="R76" s="65">
        <f t="shared" si="3"/>
        <v>0</v>
      </c>
      <c r="S76" s="65"/>
      <c r="T76" s="65"/>
      <c r="U76" s="65"/>
    </row>
    <row r="77" spans="1:21" x14ac:dyDescent="0.25">
      <c r="A77" s="62"/>
      <c r="B77" s="62"/>
      <c r="C77" s="62"/>
      <c r="D77" s="63" t="s">
        <v>30</v>
      </c>
      <c r="E77" s="63"/>
      <c r="F77" s="63"/>
      <c r="G77" s="63"/>
      <c r="H77" s="63"/>
      <c r="I77" s="63"/>
      <c r="J77" s="63"/>
      <c r="K77" s="63"/>
      <c r="L77" s="63"/>
      <c r="M77" s="63"/>
      <c r="N77" s="7" t="s">
        <v>16</v>
      </c>
      <c r="O77" s="64">
        <v>1048</v>
      </c>
      <c r="P77" s="64"/>
      <c r="Q77" s="10" t="s">
        <v>17</v>
      </c>
      <c r="R77" s="65">
        <f t="shared" si="3"/>
        <v>0</v>
      </c>
      <c r="S77" s="65"/>
      <c r="T77" s="65"/>
      <c r="U77" s="65"/>
    </row>
    <row r="78" spans="1:21" x14ac:dyDescent="0.25">
      <c r="A78" s="62"/>
      <c r="B78" s="62"/>
      <c r="C78" s="62"/>
      <c r="D78" s="63" t="s">
        <v>31</v>
      </c>
      <c r="E78" s="63"/>
      <c r="F78" s="63"/>
      <c r="G78" s="63"/>
      <c r="H78" s="63"/>
      <c r="I78" s="63"/>
      <c r="J78" s="63"/>
      <c r="K78" s="63"/>
      <c r="L78" s="63"/>
      <c r="M78" s="63"/>
      <c r="N78" s="7" t="s">
        <v>16</v>
      </c>
      <c r="O78" s="64">
        <v>1048</v>
      </c>
      <c r="P78" s="64"/>
      <c r="Q78" s="10" t="s">
        <v>17</v>
      </c>
      <c r="R78" s="65">
        <f t="shared" si="3"/>
        <v>0</v>
      </c>
      <c r="S78" s="65"/>
      <c r="T78" s="65"/>
      <c r="U78" s="65"/>
    </row>
    <row r="79" spans="1:21" x14ac:dyDescent="0.25">
      <c r="A79" s="62"/>
      <c r="B79" s="62"/>
      <c r="C79" s="62"/>
      <c r="D79" s="63" t="s">
        <v>32</v>
      </c>
      <c r="E79" s="63"/>
      <c r="F79" s="63"/>
      <c r="G79" s="63"/>
      <c r="H79" s="63"/>
      <c r="I79" s="63"/>
      <c r="J79" s="63"/>
      <c r="K79" s="63"/>
      <c r="L79" s="63"/>
      <c r="M79" s="63"/>
      <c r="N79" s="7" t="s">
        <v>16</v>
      </c>
      <c r="O79" s="64">
        <v>1048</v>
      </c>
      <c r="P79" s="64"/>
      <c r="Q79" s="10" t="s">
        <v>17</v>
      </c>
      <c r="R79" s="65">
        <f t="shared" si="3"/>
        <v>0</v>
      </c>
      <c r="S79" s="65"/>
      <c r="T79" s="65"/>
      <c r="U79" s="65"/>
    </row>
    <row r="80" spans="1:21" x14ac:dyDescent="0.25">
      <c r="A80" s="62"/>
      <c r="B80" s="62"/>
      <c r="C80" s="62"/>
      <c r="D80" s="63" t="s">
        <v>33</v>
      </c>
      <c r="E80" s="63"/>
      <c r="F80" s="63"/>
      <c r="G80" s="63"/>
      <c r="H80" s="63"/>
      <c r="I80" s="63"/>
      <c r="J80" s="63"/>
      <c r="K80" s="63"/>
      <c r="L80" s="63"/>
      <c r="M80" s="63"/>
      <c r="N80" s="7" t="s">
        <v>16</v>
      </c>
      <c r="O80" s="64">
        <v>1200</v>
      </c>
      <c r="P80" s="64"/>
      <c r="Q80" s="10" t="s">
        <v>17</v>
      </c>
      <c r="R80" s="65">
        <f t="shared" si="3"/>
        <v>0</v>
      </c>
      <c r="S80" s="65"/>
      <c r="T80" s="65"/>
      <c r="U80" s="65"/>
    </row>
    <row r="81" spans="1:21" x14ac:dyDescent="0.25">
      <c r="A81" s="62"/>
      <c r="B81" s="62"/>
      <c r="C81" s="62"/>
      <c r="D81" s="63" t="s">
        <v>34</v>
      </c>
      <c r="E81" s="63"/>
      <c r="F81" s="63"/>
      <c r="G81" s="63"/>
      <c r="H81" s="63"/>
      <c r="I81" s="63"/>
      <c r="J81" s="63"/>
      <c r="K81" s="63"/>
      <c r="L81" s="63"/>
      <c r="M81" s="63"/>
      <c r="N81" s="7" t="s">
        <v>16</v>
      </c>
      <c r="O81" s="64">
        <v>1300</v>
      </c>
      <c r="P81" s="64"/>
      <c r="Q81" s="10" t="s">
        <v>17</v>
      </c>
      <c r="R81" s="65">
        <f t="shared" si="3"/>
        <v>0</v>
      </c>
      <c r="S81" s="65"/>
      <c r="T81" s="65"/>
      <c r="U81" s="65"/>
    </row>
    <row r="82" spans="1:21" x14ac:dyDescent="0.25">
      <c r="A82" s="62"/>
      <c r="B82" s="62"/>
      <c r="C82" s="62"/>
      <c r="D82" s="63" t="s">
        <v>35</v>
      </c>
      <c r="E82" s="63"/>
      <c r="F82" s="63"/>
      <c r="G82" s="63"/>
      <c r="H82" s="63"/>
      <c r="I82" s="63"/>
      <c r="J82" s="63"/>
      <c r="K82" s="63"/>
      <c r="L82" s="63"/>
      <c r="M82" s="63"/>
      <c r="N82" s="7" t="s">
        <v>16</v>
      </c>
      <c r="O82" s="64">
        <v>1500</v>
      </c>
      <c r="P82" s="64"/>
      <c r="Q82" s="10" t="s">
        <v>17</v>
      </c>
      <c r="R82" s="65">
        <f t="shared" si="3"/>
        <v>0</v>
      </c>
      <c r="S82" s="65"/>
      <c r="T82" s="65"/>
      <c r="U82" s="65"/>
    </row>
    <row r="83" spans="1:21" x14ac:dyDescent="0.25">
      <c r="A83" s="62"/>
      <c r="B83" s="62"/>
      <c r="C83" s="62"/>
      <c r="D83" s="63" t="s">
        <v>36</v>
      </c>
      <c r="E83" s="63"/>
      <c r="F83" s="63"/>
      <c r="G83" s="63"/>
      <c r="H83" s="63"/>
      <c r="I83" s="63"/>
      <c r="J83" s="63"/>
      <c r="K83" s="63"/>
      <c r="L83" s="63"/>
      <c r="M83" s="63"/>
      <c r="N83" s="7" t="s">
        <v>16</v>
      </c>
      <c r="O83" s="64">
        <v>1900</v>
      </c>
      <c r="P83" s="64"/>
      <c r="Q83" s="10" t="s">
        <v>17</v>
      </c>
      <c r="R83" s="65">
        <f t="shared" si="3"/>
        <v>0</v>
      </c>
      <c r="S83" s="65"/>
      <c r="T83" s="65"/>
      <c r="U83" s="65"/>
    </row>
    <row r="84" spans="1:21" x14ac:dyDescent="0.25">
      <c r="A84" s="62"/>
      <c r="B84" s="62"/>
      <c r="C84" s="62"/>
      <c r="D84" s="63" t="s">
        <v>49</v>
      </c>
      <c r="E84" s="63"/>
      <c r="F84" s="63"/>
      <c r="G84" s="63"/>
      <c r="H84" s="63"/>
      <c r="I84" s="63"/>
      <c r="J84" s="63"/>
      <c r="K84" s="63"/>
      <c r="L84" s="63"/>
      <c r="M84" s="63"/>
      <c r="N84" s="7" t="s">
        <v>16</v>
      </c>
      <c r="O84" s="64">
        <v>3050</v>
      </c>
      <c r="P84" s="64"/>
      <c r="Q84" s="10" t="s">
        <v>17</v>
      </c>
      <c r="R84" s="65">
        <f t="shared" si="3"/>
        <v>0</v>
      </c>
      <c r="S84" s="65"/>
      <c r="T84" s="65"/>
      <c r="U84" s="65"/>
    </row>
    <row r="85" spans="1:21" x14ac:dyDescent="0.25">
      <c r="A85" s="70" t="s">
        <v>50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1">
        <f>SUM(R75:U83)</f>
        <v>0</v>
      </c>
      <c r="S85" s="71"/>
      <c r="T85" s="71"/>
      <c r="U85" s="71"/>
    </row>
    <row r="86" spans="1:21" ht="4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 t="s">
        <v>51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thickBot="1" x14ac:dyDescent="0.3">
      <c r="A88" s="51" t="s">
        <v>7</v>
      </c>
      <c r="B88" s="51"/>
      <c r="C88" s="51"/>
      <c r="D88" s="51" t="s">
        <v>8</v>
      </c>
      <c r="E88" s="51"/>
      <c r="F88" s="51"/>
      <c r="G88" s="51"/>
      <c r="H88" s="51"/>
      <c r="I88" s="51"/>
      <c r="J88" s="51"/>
      <c r="K88" s="51"/>
      <c r="L88" s="51"/>
      <c r="M88" s="51"/>
      <c r="N88" s="51" t="s">
        <v>9</v>
      </c>
      <c r="O88" s="51"/>
      <c r="P88" s="51"/>
      <c r="Q88" s="51"/>
      <c r="R88" s="51" t="s">
        <v>10</v>
      </c>
      <c r="S88" s="51"/>
      <c r="T88" s="51"/>
      <c r="U88" s="51"/>
    </row>
    <row r="89" spans="1:21" ht="15.75" thickTop="1" x14ac:dyDescent="0.25">
      <c r="A89" s="66"/>
      <c r="B89" s="66"/>
      <c r="C89" s="66"/>
      <c r="D89" s="67" t="s">
        <v>27</v>
      </c>
      <c r="E89" s="67"/>
      <c r="F89" s="67"/>
      <c r="G89" s="67"/>
      <c r="H89" s="67"/>
      <c r="I89" s="67"/>
      <c r="J89" s="67"/>
      <c r="K89" s="67"/>
      <c r="L89" s="67"/>
      <c r="M89" s="67"/>
      <c r="N89" s="5" t="s">
        <v>16</v>
      </c>
      <c r="O89" s="68">
        <v>40</v>
      </c>
      <c r="P89" s="68"/>
      <c r="Q89" s="6" t="s">
        <v>28</v>
      </c>
      <c r="R89" s="69">
        <f t="shared" ref="R89:R98" si="4">A89*O89</f>
        <v>0</v>
      </c>
      <c r="S89" s="69"/>
      <c r="T89" s="69"/>
      <c r="U89" s="69"/>
    </row>
    <row r="90" spans="1:21" x14ac:dyDescent="0.25">
      <c r="A90" s="62"/>
      <c r="B90" s="62"/>
      <c r="C90" s="62"/>
      <c r="D90" s="63" t="s">
        <v>29</v>
      </c>
      <c r="E90" s="63"/>
      <c r="F90" s="63"/>
      <c r="G90" s="63"/>
      <c r="H90" s="63"/>
      <c r="I90" s="63"/>
      <c r="J90" s="63"/>
      <c r="K90" s="63"/>
      <c r="L90" s="63"/>
      <c r="M90" s="63"/>
      <c r="N90" s="7" t="s">
        <v>16</v>
      </c>
      <c r="O90" s="64">
        <v>60</v>
      </c>
      <c r="P90" s="64"/>
      <c r="Q90" s="8" t="s">
        <v>28</v>
      </c>
      <c r="R90" s="65">
        <f t="shared" si="4"/>
        <v>0</v>
      </c>
      <c r="S90" s="65"/>
      <c r="T90" s="65"/>
      <c r="U90" s="65"/>
    </row>
    <row r="91" spans="1:21" x14ac:dyDescent="0.25">
      <c r="A91" s="62"/>
      <c r="B91" s="62"/>
      <c r="C91" s="62"/>
      <c r="D91" s="63" t="s">
        <v>30</v>
      </c>
      <c r="E91" s="63"/>
      <c r="F91" s="63"/>
      <c r="G91" s="63"/>
      <c r="H91" s="63"/>
      <c r="I91" s="63"/>
      <c r="J91" s="63"/>
      <c r="K91" s="63"/>
      <c r="L91" s="63"/>
      <c r="M91" s="63"/>
      <c r="N91" s="7" t="s">
        <v>16</v>
      </c>
      <c r="O91" s="64">
        <v>60</v>
      </c>
      <c r="P91" s="64"/>
      <c r="Q91" s="8" t="s">
        <v>28</v>
      </c>
      <c r="R91" s="65">
        <f t="shared" si="4"/>
        <v>0</v>
      </c>
      <c r="S91" s="65"/>
      <c r="T91" s="65"/>
      <c r="U91" s="65"/>
    </row>
    <row r="92" spans="1:21" x14ac:dyDescent="0.25">
      <c r="A92" s="62"/>
      <c r="B92" s="62"/>
      <c r="C92" s="62"/>
      <c r="D92" s="63" t="s">
        <v>32</v>
      </c>
      <c r="E92" s="63"/>
      <c r="F92" s="63"/>
      <c r="G92" s="63"/>
      <c r="H92" s="63"/>
      <c r="I92" s="63"/>
      <c r="J92" s="63"/>
      <c r="K92" s="63"/>
      <c r="L92" s="63"/>
      <c r="M92" s="63"/>
      <c r="N92" s="7" t="s">
        <v>16</v>
      </c>
      <c r="O92" s="64">
        <v>80</v>
      </c>
      <c r="P92" s="64"/>
      <c r="Q92" s="8" t="s">
        <v>28</v>
      </c>
      <c r="R92" s="65">
        <f t="shared" si="4"/>
        <v>0</v>
      </c>
      <c r="S92" s="65"/>
      <c r="T92" s="65"/>
      <c r="U92" s="65"/>
    </row>
    <row r="93" spans="1:21" x14ac:dyDescent="0.25">
      <c r="A93" s="62"/>
      <c r="B93" s="62"/>
      <c r="C93" s="62"/>
      <c r="D93" s="63" t="s">
        <v>34</v>
      </c>
      <c r="E93" s="63"/>
      <c r="F93" s="63"/>
      <c r="G93" s="63"/>
      <c r="H93" s="63"/>
      <c r="I93" s="63"/>
      <c r="J93" s="63"/>
      <c r="K93" s="63"/>
      <c r="L93" s="63"/>
      <c r="M93" s="63"/>
      <c r="N93" s="7" t="s">
        <v>16</v>
      </c>
      <c r="O93" s="64">
        <v>80</v>
      </c>
      <c r="P93" s="64"/>
      <c r="Q93" s="8" t="s">
        <v>28</v>
      </c>
      <c r="R93" s="65">
        <f t="shared" si="4"/>
        <v>0</v>
      </c>
      <c r="S93" s="65"/>
      <c r="T93" s="65"/>
      <c r="U93" s="65"/>
    </row>
    <row r="94" spans="1:21" x14ac:dyDescent="0.25">
      <c r="A94" s="62"/>
      <c r="B94" s="62"/>
      <c r="C94" s="62"/>
      <c r="D94" s="63" t="s">
        <v>36</v>
      </c>
      <c r="E94" s="63"/>
      <c r="F94" s="63"/>
      <c r="G94" s="63"/>
      <c r="H94" s="63"/>
      <c r="I94" s="63"/>
      <c r="J94" s="63"/>
      <c r="K94" s="63"/>
      <c r="L94" s="63"/>
      <c r="M94" s="63"/>
      <c r="N94" s="7" t="s">
        <v>16</v>
      </c>
      <c r="O94" s="64">
        <v>140</v>
      </c>
      <c r="P94" s="64"/>
      <c r="Q94" s="8" t="s">
        <v>28</v>
      </c>
      <c r="R94" s="65">
        <f t="shared" si="4"/>
        <v>0</v>
      </c>
      <c r="S94" s="65"/>
      <c r="T94" s="65"/>
      <c r="U94" s="65"/>
    </row>
    <row r="95" spans="1:21" x14ac:dyDescent="0.25">
      <c r="A95" s="62"/>
      <c r="B95" s="62"/>
      <c r="C95" s="62"/>
      <c r="D95" s="63" t="s">
        <v>37</v>
      </c>
      <c r="E95" s="63"/>
      <c r="F95" s="63"/>
      <c r="G95" s="63"/>
      <c r="H95" s="63"/>
      <c r="I95" s="63"/>
      <c r="J95" s="63"/>
      <c r="K95" s="63"/>
      <c r="L95" s="63"/>
      <c r="M95" s="63"/>
      <c r="N95" s="7" t="s">
        <v>16</v>
      </c>
      <c r="O95" s="64">
        <v>140</v>
      </c>
      <c r="P95" s="64"/>
      <c r="Q95" s="8" t="s">
        <v>28</v>
      </c>
      <c r="R95" s="65">
        <f t="shared" si="4"/>
        <v>0</v>
      </c>
      <c r="S95" s="65"/>
      <c r="T95" s="65"/>
      <c r="U95" s="65"/>
    </row>
    <row r="96" spans="1:21" x14ac:dyDescent="0.25">
      <c r="A96" s="62"/>
      <c r="B96" s="62"/>
      <c r="C96" s="62"/>
      <c r="D96" s="63" t="s">
        <v>38</v>
      </c>
      <c r="E96" s="63"/>
      <c r="F96" s="63"/>
      <c r="G96" s="63"/>
      <c r="H96" s="63"/>
      <c r="I96" s="63"/>
      <c r="J96" s="63"/>
      <c r="K96" s="63"/>
      <c r="L96" s="63"/>
      <c r="M96" s="63"/>
      <c r="N96" s="7" t="s">
        <v>16</v>
      </c>
      <c r="O96" s="64">
        <v>140</v>
      </c>
      <c r="P96" s="64"/>
      <c r="Q96" s="8" t="s">
        <v>28</v>
      </c>
      <c r="R96" s="65">
        <f t="shared" si="4"/>
        <v>0</v>
      </c>
      <c r="S96" s="65"/>
      <c r="T96" s="65"/>
      <c r="U96" s="65"/>
    </row>
    <row r="97" spans="1:21" x14ac:dyDescent="0.25">
      <c r="A97" s="62"/>
      <c r="B97" s="62"/>
      <c r="C97" s="62"/>
      <c r="D97" s="63" t="s">
        <v>39</v>
      </c>
      <c r="E97" s="63"/>
      <c r="F97" s="63"/>
      <c r="G97" s="63"/>
      <c r="H97" s="63"/>
      <c r="I97" s="63"/>
      <c r="J97" s="63"/>
      <c r="K97" s="63"/>
      <c r="L97" s="63"/>
      <c r="M97" s="63"/>
      <c r="N97" s="7" t="s">
        <v>16</v>
      </c>
      <c r="O97" s="64">
        <v>250</v>
      </c>
      <c r="P97" s="64"/>
      <c r="Q97" s="8" t="s">
        <v>28</v>
      </c>
      <c r="R97" s="65">
        <f t="shared" si="4"/>
        <v>0</v>
      </c>
      <c r="S97" s="65"/>
      <c r="T97" s="65"/>
      <c r="U97" s="65"/>
    </row>
    <row r="98" spans="1:21" x14ac:dyDescent="0.25">
      <c r="A98" s="62"/>
      <c r="B98" s="62"/>
      <c r="C98" s="62"/>
      <c r="D98" s="63" t="s">
        <v>40</v>
      </c>
      <c r="E98" s="63"/>
      <c r="F98" s="63"/>
      <c r="G98" s="63"/>
      <c r="H98" s="63"/>
      <c r="I98" s="63"/>
      <c r="J98" s="63"/>
      <c r="K98" s="63"/>
      <c r="L98" s="63"/>
      <c r="M98" s="63"/>
      <c r="N98" s="7" t="s">
        <v>16</v>
      </c>
      <c r="O98" s="64">
        <v>250</v>
      </c>
      <c r="P98" s="64"/>
      <c r="Q98" s="8" t="s">
        <v>28</v>
      </c>
      <c r="R98" s="65">
        <f t="shared" si="4"/>
        <v>0</v>
      </c>
      <c r="S98" s="65"/>
      <c r="T98" s="65"/>
      <c r="U98" s="65"/>
    </row>
    <row r="99" spans="1:21" x14ac:dyDescent="0.25">
      <c r="A99" s="70" t="s">
        <v>52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1">
        <f>SUM(R89:U98)</f>
        <v>0</v>
      </c>
      <c r="S99" s="71"/>
      <c r="T99" s="71"/>
      <c r="U99" s="7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72" t="s">
        <v>44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>
        <f>SUM(R71,R85,R99)</f>
        <v>0</v>
      </c>
      <c r="S101" s="73"/>
      <c r="T101" s="73"/>
      <c r="U101" s="73"/>
    </row>
    <row r="102" spans="1:21" x14ac:dyDescent="0.25">
      <c r="A102" s="1" t="s">
        <v>53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thickBot="1" x14ac:dyDescent="0.3">
      <c r="A103" s="51" t="s">
        <v>7</v>
      </c>
      <c r="B103" s="51"/>
      <c r="C103" s="51"/>
      <c r="D103" s="51" t="s">
        <v>8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 t="s">
        <v>9</v>
      </c>
      <c r="O103" s="51"/>
      <c r="P103" s="51"/>
      <c r="Q103" s="51"/>
      <c r="R103" s="51" t="s">
        <v>10</v>
      </c>
      <c r="S103" s="51"/>
      <c r="T103" s="51"/>
      <c r="U103" s="51"/>
    </row>
    <row r="104" spans="1:21" ht="15.75" thickTop="1" x14ac:dyDescent="0.25">
      <c r="A104" s="66"/>
      <c r="B104" s="66"/>
      <c r="C104" s="66"/>
      <c r="D104" s="67" t="s">
        <v>29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5" t="s">
        <v>16</v>
      </c>
      <c r="O104" s="68">
        <v>870</v>
      </c>
      <c r="P104" s="68"/>
      <c r="Q104" s="13" t="s">
        <v>17</v>
      </c>
      <c r="R104" s="69">
        <f t="shared" ref="R104:R110" si="5">A104*O104</f>
        <v>0</v>
      </c>
      <c r="S104" s="69"/>
      <c r="T104" s="69"/>
      <c r="U104" s="69"/>
    </row>
    <row r="105" spans="1:21" x14ac:dyDescent="0.25">
      <c r="A105" s="62"/>
      <c r="B105" s="62"/>
      <c r="C105" s="62"/>
      <c r="D105" s="63" t="s">
        <v>30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7" t="s">
        <v>16</v>
      </c>
      <c r="O105" s="64">
        <v>870</v>
      </c>
      <c r="P105" s="64"/>
      <c r="Q105" s="14" t="s">
        <v>17</v>
      </c>
      <c r="R105" s="65">
        <f t="shared" si="5"/>
        <v>0</v>
      </c>
      <c r="S105" s="65"/>
      <c r="T105" s="65"/>
      <c r="U105" s="65"/>
    </row>
    <row r="106" spans="1:21" x14ac:dyDescent="0.25">
      <c r="A106" s="62"/>
      <c r="B106" s="62"/>
      <c r="C106" s="62"/>
      <c r="D106" s="63" t="s">
        <v>32</v>
      </c>
      <c r="E106" s="63"/>
      <c r="F106" s="63"/>
      <c r="G106" s="63"/>
      <c r="H106" s="63"/>
      <c r="I106" s="63"/>
      <c r="J106" s="63"/>
      <c r="K106" s="63"/>
      <c r="L106" s="63"/>
      <c r="M106" s="63"/>
      <c r="N106" s="7" t="s">
        <v>16</v>
      </c>
      <c r="O106" s="64">
        <v>870</v>
      </c>
      <c r="P106" s="64"/>
      <c r="Q106" s="14" t="s">
        <v>17</v>
      </c>
      <c r="R106" s="65">
        <f t="shared" si="5"/>
        <v>0</v>
      </c>
      <c r="S106" s="65"/>
      <c r="T106" s="65"/>
      <c r="U106" s="65"/>
    </row>
    <row r="107" spans="1:21" x14ac:dyDescent="0.25">
      <c r="A107" s="62"/>
      <c r="B107" s="62"/>
      <c r="C107" s="62"/>
      <c r="D107" s="63" t="s">
        <v>34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7" t="s">
        <v>16</v>
      </c>
      <c r="O107" s="64">
        <v>870</v>
      </c>
      <c r="P107" s="64"/>
      <c r="Q107" s="14" t="s">
        <v>17</v>
      </c>
      <c r="R107" s="65">
        <f t="shared" si="5"/>
        <v>0</v>
      </c>
      <c r="S107" s="65"/>
      <c r="T107" s="65"/>
      <c r="U107" s="65"/>
    </row>
    <row r="108" spans="1:21" x14ac:dyDescent="0.25">
      <c r="A108" s="62"/>
      <c r="B108" s="62"/>
      <c r="C108" s="62"/>
      <c r="D108" s="63" t="s">
        <v>36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7" t="s">
        <v>16</v>
      </c>
      <c r="O108" s="64">
        <v>1100</v>
      </c>
      <c r="P108" s="64"/>
      <c r="Q108" s="14" t="s">
        <v>17</v>
      </c>
      <c r="R108" s="65">
        <f t="shared" si="5"/>
        <v>0</v>
      </c>
      <c r="S108" s="65"/>
      <c r="T108" s="65"/>
      <c r="U108" s="65"/>
    </row>
    <row r="109" spans="1:21" x14ac:dyDescent="0.25">
      <c r="A109" s="62"/>
      <c r="B109" s="62"/>
      <c r="C109" s="62"/>
      <c r="D109" s="63" t="s">
        <v>37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7" t="s">
        <v>16</v>
      </c>
      <c r="O109" s="64">
        <v>1400</v>
      </c>
      <c r="P109" s="64"/>
      <c r="Q109" s="14" t="s">
        <v>17</v>
      </c>
      <c r="R109" s="65">
        <f t="shared" si="5"/>
        <v>0</v>
      </c>
      <c r="S109" s="65"/>
      <c r="T109" s="65"/>
      <c r="U109" s="65"/>
    </row>
    <row r="110" spans="1:21" x14ac:dyDescent="0.25">
      <c r="A110" s="62"/>
      <c r="B110" s="62"/>
      <c r="C110" s="62"/>
      <c r="D110" s="63" t="s">
        <v>38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7" t="s">
        <v>16</v>
      </c>
      <c r="O110" s="64">
        <v>1800</v>
      </c>
      <c r="P110" s="64"/>
      <c r="Q110" s="14" t="s">
        <v>17</v>
      </c>
      <c r="R110" s="65">
        <f t="shared" si="5"/>
        <v>0</v>
      </c>
      <c r="S110" s="65"/>
      <c r="T110" s="65"/>
      <c r="U110" s="65"/>
    </row>
    <row r="111" spans="1:21" x14ac:dyDescent="0.25">
      <c r="A111" s="70" t="s">
        <v>54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>
        <f>SUM(R104:U110)</f>
        <v>0</v>
      </c>
      <c r="S111" s="71"/>
      <c r="T111" s="71"/>
      <c r="U111" s="71"/>
    </row>
    <row r="112" spans="1:21" ht="4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 t="s">
        <v>55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thickBot="1" x14ac:dyDescent="0.3">
      <c r="A114" s="51" t="s">
        <v>7</v>
      </c>
      <c r="B114" s="51"/>
      <c r="C114" s="51"/>
      <c r="D114" s="51" t="s">
        <v>8</v>
      </c>
      <c r="E114" s="51"/>
      <c r="F114" s="51"/>
      <c r="G114" s="51"/>
      <c r="H114" s="51"/>
      <c r="I114" s="51"/>
      <c r="J114" s="51"/>
      <c r="K114" s="51"/>
      <c r="L114" s="51"/>
      <c r="M114" s="51"/>
      <c r="N114" s="51" t="s">
        <v>9</v>
      </c>
      <c r="O114" s="51"/>
      <c r="P114" s="51"/>
      <c r="Q114" s="51"/>
      <c r="R114" s="51" t="s">
        <v>10</v>
      </c>
      <c r="S114" s="51"/>
      <c r="T114" s="51"/>
      <c r="U114" s="51"/>
    </row>
    <row r="115" spans="1:21" ht="15.75" thickTop="1" x14ac:dyDescent="0.25">
      <c r="A115" s="66"/>
      <c r="B115" s="66"/>
      <c r="C115" s="66"/>
      <c r="D115" s="67" t="s">
        <v>27</v>
      </c>
      <c r="E115" s="67"/>
      <c r="F115" s="67"/>
      <c r="G115" s="67"/>
      <c r="H115" s="67"/>
      <c r="I115" s="67"/>
      <c r="J115" s="67"/>
      <c r="K115" s="67"/>
      <c r="L115" s="67"/>
      <c r="M115" s="67"/>
      <c r="N115" s="5" t="s">
        <v>16</v>
      </c>
      <c r="O115" s="68">
        <v>45</v>
      </c>
      <c r="P115" s="68"/>
      <c r="Q115" s="13" t="s">
        <v>28</v>
      </c>
      <c r="R115" s="69">
        <f t="shared" ref="R115:R123" si="6">A115*O115</f>
        <v>0</v>
      </c>
      <c r="S115" s="69"/>
      <c r="T115" s="69"/>
      <c r="U115" s="69"/>
    </row>
    <row r="116" spans="1:21" x14ac:dyDescent="0.25">
      <c r="A116" s="62"/>
      <c r="B116" s="62"/>
      <c r="C116" s="62"/>
      <c r="D116" s="63" t="s">
        <v>29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7" t="s">
        <v>16</v>
      </c>
      <c r="O116" s="64">
        <v>106</v>
      </c>
      <c r="P116" s="64"/>
      <c r="Q116" s="14" t="s">
        <v>28</v>
      </c>
      <c r="R116" s="65">
        <f t="shared" si="6"/>
        <v>0</v>
      </c>
      <c r="S116" s="65"/>
      <c r="T116" s="65"/>
      <c r="U116" s="65"/>
    </row>
    <row r="117" spans="1:21" x14ac:dyDescent="0.25">
      <c r="A117" s="62"/>
      <c r="B117" s="62"/>
      <c r="C117" s="62"/>
      <c r="D117" s="63" t="s">
        <v>30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7" t="s">
        <v>16</v>
      </c>
      <c r="O117" s="64">
        <v>106</v>
      </c>
      <c r="P117" s="64"/>
      <c r="Q117" s="14" t="s">
        <v>28</v>
      </c>
      <c r="R117" s="65">
        <f t="shared" si="6"/>
        <v>0</v>
      </c>
      <c r="S117" s="65"/>
      <c r="T117" s="65"/>
      <c r="U117" s="65"/>
    </row>
    <row r="118" spans="1:21" x14ac:dyDescent="0.25">
      <c r="A118" s="62"/>
      <c r="B118" s="62"/>
      <c r="C118" s="62"/>
      <c r="D118" s="63" t="s">
        <v>32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7" t="s">
        <v>16</v>
      </c>
      <c r="O118" s="64">
        <v>106</v>
      </c>
      <c r="P118" s="64"/>
      <c r="Q118" s="14" t="s">
        <v>28</v>
      </c>
      <c r="R118" s="65">
        <f t="shared" si="6"/>
        <v>0</v>
      </c>
      <c r="S118" s="65"/>
      <c r="T118" s="65"/>
      <c r="U118" s="65"/>
    </row>
    <row r="119" spans="1:21" x14ac:dyDescent="0.25">
      <c r="A119" s="62"/>
      <c r="B119" s="62"/>
      <c r="C119" s="62"/>
      <c r="D119" s="63" t="s">
        <v>34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7" t="s">
        <v>16</v>
      </c>
      <c r="O119" s="64">
        <v>106</v>
      </c>
      <c r="P119" s="64"/>
      <c r="Q119" s="14" t="s">
        <v>28</v>
      </c>
      <c r="R119" s="65">
        <f t="shared" si="6"/>
        <v>0</v>
      </c>
      <c r="S119" s="65"/>
      <c r="T119" s="65"/>
      <c r="U119" s="65"/>
    </row>
    <row r="120" spans="1:21" x14ac:dyDescent="0.25">
      <c r="A120" s="62"/>
      <c r="B120" s="62"/>
      <c r="C120" s="62"/>
      <c r="D120" s="63" t="s">
        <v>36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7" t="s">
        <v>16</v>
      </c>
      <c r="O120" s="64">
        <v>170</v>
      </c>
      <c r="P120" s="64"/>
      <c r="Q120" s="14" t="s">
        <v>28</v>
      </c>
      <c r="R120" s="65">
        <f t="shared" si="6"/>
        <v>0</v>
      </c>
      <c r="S120" s="65"/>
      <c r="T120" s="65"/>
      <c r="U120" s="65"/>
    </row>
    <row r="121" spans="1:21" x14ac:dyDescent="0.25">
      <c r="A121" s="62"/>
      <c r="B121" s="62"/>
      <c r="C121" s="62"/>
      <c r="D121" s="63" t="s">
        <v>37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7" t="s">
        <v>16</v>
      </c>
      <c r="O121" s="64">
        <v>170</v>
      </c>
      <c r="P121" s="64"/>
      <c r="Q121" s="14" t="s">
        <v>28</v>
      </c>
      <c r="R121" s="65">
        <f t="shared" si="6"/>
        <v>0</v>
      </c>
      <c r="S121" s="65"/>
      <c r="T121" s="65"/>
      <c r="U121" s="65"/>
    </row>
    <row r="122" spans="1:21" x14ac:dyDescent="0.25">
      <c r="A122" s="62"/>
      <c r="B122" s="62"/>
      <c r="C122" s="62"/>
      <c r="D122" s="63" t="s">
        <v>38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7" t="s">
        <v>16</v>
      </c>
      <c r="O122" s="64">
        <v>170</v>
      </c>
      <c r="P122" s="64"/>
      <c r="Q122" s="14" t="s">
        <v>28</v>
      </c>
      <c r="R122" s="65">
        <f t="shared" si="6"/>
        <v>0</v>
      </c>
      <c r="S122" s="65"/>
      <c r="T122" s="65"/>
      <c r="U122" s="65"/>
    </row>
    <row r="123" spans="1:21" x14ac:dyDescent="0.25">
      <c r="A123" s="62"/>
      <c r="B123" s="62"/>
      <c r="C123" s="62"/>
      <c r="D123" s="63" t="s">
        <v>40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7" t="s">
        <v>16</v>
      </c>
      <c r="O123" s="64">
        <v>250</v>
      </c>
      <c r="P123" s="64"/>
      <c r="Q123" s="14" t="s">
        <v>28</v>
      </c>
      <c r="R123" s="65">
        <f t="shared" si="6"/>
        <v>0</v>
      </c>
      <c r="S123" s="65"/>
      <c r="T123" s="65"/>
      <c r="U123" s="65"/>
    </row>
    <row r="124" spans="1:21" x14ac:dyDescent="0.25">
      <c r="A124" s="70" t="s">
        <v>56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>
        <f>SUM(R115:U123)</f>
        <v>0</v>
      </c>
      <c r="S124" s="71"/>
      <c r="T124" s="71"/>
      <c r="U124" s="7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72" t="s">
        <v>44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3">
        <f>SUM(R111,R124)</f>
        <v>0</v>
      </c>
      <c r="S148" s="73"/>
      <c r="T148" s="73"/>
      <c r="U148" s="73"/>
    </row>
    <row r="149" spans="1:21" x14ac:dyDescent="0.25">
      <c r="A149" s="1" t="s">
        <v>57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thickBot="1" x14ac:dyDescent="0.3">
      <c r="A150" s="51" t="s">
        <v>7</v>
      </c>
      <c r="B150" s="51"/>
      <c r="C150" s="51"/>
      <c r="D150" s="51" t="s">
        <v>8</v>
      </c>
      <c r="E150" s="51"/>
      <c r="F150" s="51"/>
      <c r="G150" s="51"/>
      <c r="H150" s="51"/>
      <c r="I150" s="51"/>
      <c r="J150" s="51"/>
      <c r="K150" s="51"/>
      <c r="L150" s="51"/>
      <c r="M150" s="51"/>
      <c r="N150" s="51" t="s">
        <v>9</v>
      </c>
      <c r="O150" s="51"/>
      <c r="P150" s="51"/>
      <c r="Q150" s="51"/>
      <c r="R150" s="51" t="s">
        <v>10</v>
      </c>
      <c r="S150" s="51"/>
      <c r="T150" s="51"/>
      <c r="U150" s="51"/>
    </row>
    <row r="151" spans="1:21" ht="15.75" thickTop="1" x14ac:dyDescent="0.25">
      <c r="A151" s="15" t="s">
        <v>58</v>
      </c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x14ac:dyDescent="0.25">
      <c r="A152" s="62"/>
      <c r="B152" s="62"/>
      <c r="C152" s="62"/>
      <c r="D152" s="63" t="s">
        <v>59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8" t="s">
        <v>60</v>
      </c>
      <c r="O152" s="8"/>
      <c r="P152" s="8"/>
      <c r="Q152" s="8"/>
      <c r="R152" s="62"/>
      <c r="S152" s="62"/>
      <c r="T152" s="62"/>
      <c r="U152" s="62"/>
    </row>
    <row r="153" spans="1:21" x14ac:dyDescent="0.25">
      <c r="A153" s="62"/>
      <c r="B153" s="62"/>
      <c r="C153" s="62"/>
      <c r="D153" s="63" t="s">
        <v>61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8" t="s">
        <v>60</v>
      </c>
      <c r="O153" s="8"/>
      <c r="P153" s="8"/>
      <c r="Q153" s="8"/>
      <c r="R153" s="62"/>
      <c r="S153" s="62"/>
      <c r="T153" s="62"/>
      <c r="U153" s="62"/>
    </row>
    <row r="154" spans="1:21" x14ac:dyDescent="0.25">
      <c r="A154" s="62"/>
      <c r="B154" s="62"/>
      <c r="C154" s="62"/>
      <c r="D154" s="63" t="s">
        <v>62</v>
      </c>
      <c r="E154" s="63"/>
      <c r="F154" s="63"/>
      <c r="G154" s="63"/>
      <c r="H154" s="63"/>
      <c r="I154" s="63"/>
      <c r="J154" s="63"/>
      <c r="K154" s="63"/>
      <c r="L154" s="63"/>
      <c r="M154" s="63"/>
      <c r="N154" s="8" t="s">
        <v>60</v>
      </c>
      <c r="O154" s="8"/>
      <c r="P154" s="8"/>
      <c r="Q154" s="8"/>
      <c r="R154" s="62"/>
      <c r="S154" s="62"/>
      <c r="T154" s="62"/>
      <c r="U154" s="62"/>
    </row>
    <row r="155" spans="1:21" x14ac:dyDescent="0.25">
      <c r="A155" s="62"/>
      <c r="B155" s="62"/>
      <c r="C155" s="62"/>
      <c r="D155" s="63" t="s">
        <v>63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8" t="s">
        <v>60</v>
      </c>
      <c r="O155" s="8"/>
      <c r="P155" s="8"/>
      <c r="Q155" s="8"/>
      <c r="R155" s="62"/>
      <c r="S155" s="62"/>
      <c r="T155" s="62"/>
      <c r="U155" s="62"/>
    </row>
    <row r="156" spans="1:21" x14ac:dyDescent="0.25">
      <c r="A156" s="62"/>
      <c r="B156" s="62"/>
      <c r="C156" s="62"/>
      <c r="D156" s="63" t="s">
        <v>64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8" t="s">
        <v>60</v>
      </c>
      <c r="O156" s="8"/>
      <c r="P156" s="8"/>
      <c r="Q156" s="8"/>
      <c r="R156" s="62"/>
      <c r="S156" s="62"/>
      <c r="T156" s="62"/>
      <c r="U156" s="62"/>
    </row>
    <row r="157" spans="1:21" x14ac:dyDescent="0.25">
      <c r="A157" s="62"/>
      <c r="B157" s="62"/>
      <c r="C157" s="62"/>
      <c r="D157" s="63" t="s">
        <v>65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8" t="s">
        <v>60</v>
      </c>
      <c r="O157" s="8"/>
      <c r="P157" s="8"/>
      <c r="Q157" s="8"/>
      <c r="R157" s="62"/>
      <c r="S157" s="62"/>
      <c r="T157" s="62"/>
      <c r="U157" s="62"/>
    </row>
    <row r="158" spans="1:21" x14ac:dyDescent="0.25">
      <c r="A158" s="62"/>
      <c r="B158" s="62"/>
      <c r="C158" s="62"/>
      <c r="D158" s="63" t="s">
        <v>66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8" t="s">
        <v>60</v>
      </c>
      <c r="O158" s="8"/>
      <c r="P158" s="8"/>
      <c r="Q158" s="8"/>
      <c r="R158" s="62"/>
      <c r="S158" s="62"/>
      <c r="T158" s="62"/>
      <c r="U158" s="62"/>
    </row>
    <row r="159" spans="1:21" x14ac:dyDescent="0.25">
      <c r="A159" s="62"/>
      <c r="B159" s="62"/>
      <c r="C159" s="62"/>
      <c r="D159" s="63" t="s">
        <v>67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8" t="s">
        <v>60</v>
      </c>
      <c r="O159" s="8"/>
      <c r="P159" s="8"/>
      <c r="Q159" s="8"/>
      <c r="R159" s="62"/>
      <c r="S159" s="62"/>
      <c r="T159" s="62"/>
      <c r="U159" s="62"/>
    </row>
    <row r="160" spans="1:21" x14ac:dyDescent="0.25">
      <c r="A160" s="62"/>
      <c r="B160" s="62"/>
      <c r="C160" s="62"/>
      <c r="D160" s="63" t="s">
        <v>68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8" t="s">
        <v>60</v>
      </c>
      <c r="O160" s="8"/>
      <c r="P160" s="8"/>
      <c r="Q160" s="8"/>
      <c r="R160" s="62"/>
      <c r="S160" s="62"/>
      <c r="T160" s="62"/>
      <c r="U160" s="62"/>
    </row>
    <row r="161" spans="1:21" x14ac:dyDescent="0.25">
      <c r="A161" s="62"/>
      <c r="B161" s="62"/>
      <c r="C161" s="62"/>
      <c r="D161" s="63" t="s">
        <v>69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8" t="s">
        <v>60</v>
      </c>
      <c r="O161" s="8"/>
      <c r="P161" s="8"/>
      <c r="Q161" s="8"/>
      <c r="R161" s="62"/>
      <c r="S161" s="62"/>
      <c r="T161" s="62"/>
      <c r="U161" s="62"/>
    </row>
    <row r="162" spans="1:21" x14ac:dyDescent="0.25">
      <c r="A162" s="62"/>
      <c r="B162" s="62"/>
      <c r="C162" s="62"/>
      <c r="D162" s="63" t="s">
        <v>70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8" t="s">
        <v>60</v>
      </c>
      <c r="O162" s="8"/>
      <c r="P162" s="8"/>
      <c r="Q162" s="8"/>
      <c r="R162" s="62"/>
      <c r="S162" s="62"/>
      <c r="T162" s="62"/>
      <c r="U162" s="62"/>
    </row>
    <row r="163" spans="1:21" x14ac:dyDescent="0.25">
      <c r="A163" s="62"/>
      <c r="B163" s="62"/>
      <c r="C163" s="62"/>
      <c r="D163" s="63" t="s">
        <v>71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8" t="s">
        <v>60</v>
      </c>
      <c r="O163" s="8"/>
      <c r="P163" s="8"/>
      <c r="Q163" s="8"/>
      <c r="R163" s="62"/>
      <c r="S163" s="62"/>
      <c r="T163" s="62"/>
      <c r="U163" s="62"/>
    </row>
    <row r="164" spans="1:21" x14ac:dyDescent="0.25">
      <c r="A164" s="62"/>
      <c r="B164" s="62"/>
      <c r="C164" s="62"/>
      <c r="D164" s="63" t="s">
        <v>72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8" t="s">
        <v>60</v>
      </c>
      <c r="O164" s="8"/>
      <c r="P164" s="8"/>
      <c r="Q164" s="8"/>
      <c r="R164" s="62"/>
      <c r="S164" s="62"/>
      <c r="T164" s="62"/>
      <c r="U164" s="62"/>
    </row>
    <row r="165" spans="1:21" x14ac:dyDescent="0.25">
      <c r="A165" s="62"/>
      <c r="B165" s="62"/>
      <c r="C165" s="62"/>
      <c r="D165" s="63" t="s">
        <v>73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8" t="s">
        <v>60</v>
      </c>
      <c r="O165" s="8"/>
      <c r="P165" s="8"/>
      <c r="Q165" s="8"/>
      <c r="R165" s="62"/>
      <c r="S165" s="62"/>
      <c r="T165" s="62"/>
      <c r="U165" s="62"/>
    </row>
    <row r="166" spans="1:21" x14ac:dyDescent="0.25">
      <c r="A166" s="62"/>
      <c r="B166" s="62"/>
      <c r="C166" s="62"/>
      <c r="D166" s="63" t="s">
        <v>74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8" t="s">
        <v>60</v>
      </c>
      <c r="O166" s="8"/>
      <c r="P166" s="8"/>
      <c r="Q166" s="8"/>
      <c r="R166" s="62"/>
      <c r="S166" s="62"/>
      <c r="T166" s="62"/>
      <c r="U166" s="62"/>
    </row>
    <row r="167" spans="1:21" x14ac:dyDescent="0.25">
      <c r="A167" s="62"/>
      <c r="B167" s="62"/>
      <c r="C167" s="62"/>
      <c r="D167" s="63" t="s">
        <v>75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8" t="s">
        <v>60</v>
      </c>
      <c r="O167" s="8"/>
      <c r="P167" s="8"/>
      <c r="Q167" s="8"/>
      <c r="R167" s="62"/>
      <c r="S167" s="62"/>
      <c r="T167" s="62"/>
      <c r="U167" s="62"/>
    </row>
    <row r="168" spans="1:21" x14ac:dyDescent="0.25">
      <c r="A168" s="16" t="s">
        <v>76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62"/>
      <c r="B169" s="62"/>
      <c r="C169" s="62"/>
      <c r="D169" s="63" t="s">
        <v>77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8" t="s">
        <v>60</v>
      </c>
      <c r="O169" s="8"/>
      <c r="P169" s="8"/>
      <c r="Q169" s="8"/>
      <c r="R169" s="62"/>
      <c r="S169" s="62"/>
      <c r="T169" s="62"/>
      <c r="U169" s="62"/>
    </row>
    <row r="170" spans="1:21" x14ac:dyDescent="0.25">
      <c r="A170" s="62"/>
      <c r="B170" s="62"/>
      <c r="C170" s="62"/>
      <c r="D170" s="63" t="s">
        <v>78</v>
      </c>
      <c r="E170" s="63"/>
      <c r="F170" s="63"/>
      <c r="G170" s="63"/>
      <c r="H170" s="63"/>
      <c r="I170" s="63"/>
      <c r="J170" s="63"/>
      <c r="K170" s="63"/>
      <c r="L170" s="63"/>
      <c r="M170" s="63"/>
      <c r="N170" s="8" t="s">
        <v>60</v>
      </c>
      <c r="O170" s="17"/>
      <c r="P170" s="17"/>
      <c r="Q170" s="17"/>
      <c r="R170" s="62"/>
      <c r="S170" s="62"/>
      <c r="T170" s="62"/>
      <c r="U170" s="62"/>
    </row>
    <row r="171" spans="1:21" x14ac:dyDescent="0.25">
      <c r="A171" s="62"/>
      <c r="B171" s="62"/>
      <c r="C171" s="62"/>
      <c r="D171" s="63" t="s">
        <v>79</v>
      </c>
      <c r="E171" s="63"/>
      <c r="F171" s="63"/>
      <c r="G171" s="63"/>
      <c r="H171" s="63"/>
      <c r="I171" s="63"/>
      <c r="J171" s="63"/>
      <c r="K171" s="63"/>
      <c r="L171" s="63"/>
      <c r="M171" s="63"/>
      <c r="N171" s="8" t="s">
        <v>60</v>
      </c>
      <c r="O171" s="8"/>
      <c r="P171" s="8"/>
      <c r="Q171" s="8"/>
      <c r="R171" s="62"/>
      <c r="S171" s="62"/>
      <c r="T171" s="62"/>
      <c r="U171" s="62"/>
    </row>
    <row r="172" spans="1:21" x14ac:dyDescent="0.25">
      <c r="A172" s="62"/>
      <c r="B172" s="62"/>
      <c r="C172" s="62"/>
      <c r="D172" s="63" t="s">
        <v>80</v>
      </c>
      <c r="E172" s="63"/>
      <c r="F172" s="63"/>
      <c r="G172" s="63"/>
      <c r="H172" s="63"/>
      <c r="I172" s="63"/>
      <c r="J172" s="63"/>
      <c r="K172" s="63"/>
      <c r="L172" s="63"/>
      <c r="M172" s="63"/>
      <c r="N172" s="8" t="s">
        <v>60</v>
      </c>
      <c r="O172" s="8"/>
      <c r="P172" s="8"/>
      <c r="Q172" s="8"/>
      <c r="R172" s="62"/>
      <c r="S172" s="62"/>
      <c r="T172" s="62"/>
      <c r="U172" s="62"/>
    </row>
    <row r="173" spans="1:21" x14ac:dyDescent="0.25">
      <c r="A173" s="62"/>
      <c r="B173" s="62"/>
      <c r="C173" s="62"/>
      <c r="D173" s="63" t="s">
        <v>81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8" t="s">
        <v>60</v>
      </c>
      <c r="O173" s="8"/>
      <c r="P173" s="8"/>
      <c r="Q173" s="8"/>
      <c r="R173" s="62"/>
      <c r="S173" s="62"/>
      <c r="T173" s="62"/>
      <c r="U173" s="62"/>
    </row>
    <row r="174" spans="1:21" x14ac:dyDescent="0.25">
      <c r="A174" s="62"/>
      <c r="B174" s="62"/>
      <c r="C174" s="62"/>
      <c r="D174" s="63" t="s">
        <v>82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8" t="s">
        <v>60</v>
      </c>
      <c r="O174" s="8"/>
      <c r="P174" s="8"/>
      <c r="Q174" s="8"/>
      <c r="R174" s="62"/>
      <c r="S174" s="62"/>
      <c r="T174" s="62"/>
      <c r="U174" s="62"/>
    </row>
    <row r="175" spans="1:21" x14ac:dyDescent="0.25">
      <c r="A175" s="62"/>
      <c r="B175" s="62"/>
      <c r="C175" s="62"/>
      <c r="D175" s="63" t="s">
        <v>83</v>
      </c>
      <c r="E175" s="63"/>
      <c r="F175" s="63"/>
      <c r="G175" s="63"/>
      <c r="H175" s="63"/>
      <c r="I175" s="63"/>
      <c r="J175" s="63"/>
      <c r="K175" s="63"/>
      <c r="L175" s="63"/>
      <c r="M175" s="63"/>
      <c r="N175" s="8" t="s">
        <v>60</v>
      </c>
      <c r="O175" s="8"/>
      <c r="P175" s="8"/>
      <c r="Q175" s="8"/>
      <c r="R175" s="62"/>
      <c r="S175" s="62"/>
      <c r="T175" s="62"/>
      <c r="U175" s="62"/>
    </row>
    <row r="176" spans="1:21" x14ac:dyDescent="0.25">
      <c r="A176" s="62"/>
      <c r="B176" s="62"/>
      <c r="C176" s="62"/>
      <c r="D176" s="63" t="s">
        <v>84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8" t="s">
        <v>60</v>
      </c>
      <c r="O176" s="8"/>
      <c r="P176" s="8"/>
      <c r="Q176" s="8"/>
      <c r="R176" s="62"/>
      <c r="S176" s="62"/>
      <c r="T176" s="62"/>
      <c r="U176" s="62"/>
    </row>
    <row r="177" spans="1:21" x14ac:dyDescent="0.25">
      <c r="A177" s="62"/>
      <c r="B177" s="62"/>
      <c r="C177" s="62"/>
      <c r="D177" s="63" t="s">
        <v>85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8" t="s">
        <v>60</v>
      </c>
      <c r="O177" s="8"/>
      <c r="P177" s="8"/>
      <c r="Q177" s="8"/>
      <c r="R177" s="62"/>
      <c r="S177" s="62"/>
      <c r="T177" s="62"/>
      <c r="U177" s="62"/>
    </row>
    <row r="178" spans="1:21" x14ac:dyDescent="0.25">
      <c r="A178" s="62"/>
      <c r="B178" s="62"/>
      <c r="C178" s="62"/>
      <c r="D178" s="63" t="s">
        <v>86</v>
      </c>
      <c r="E178" s="63"/>
      <c r="F178" s="63"/>
      <c r="G178" s="63"/>
      <c r="H178" s="63"/>
      <c r="I178" s="63"/>
      <c r="J178" s="63"/>
      <c r="K178" s="63"/>
      <c r="L178" s="63"/>
      <c r="M178" s="63"/>
      <c r="N178" s="8" t="s">
        <v>60</v>
      </c>
      <c r="O178" s="8"/>
      <c r="P178" s="8"/>
      <c r="Q178" s="8"/>
      <c r="R178" s="62"/>
      <c r="S178" s="62"/>
      <c r="T178" s="62"/>
      <c r="U178" s="62"/>
    </row>
    <row r="179" spans="1:21" x14ac:dyDescent="0.25">
      <c r="A179" s="62"/>
      <c r="B179" s="62"/>
      <c r="C179" s="62"/>
      <c r="D179" s="63" t="s">
        <v>87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8" t="s">
        <v>60</v>
      </c>
      <c r="O179" s="8"/>
      <c r="P179" s="8"/>
      <c r="Q179" s="8"/>
      <c r="R179" s="62"/>
      <c r="S179" s="62"/>
      <c r="T179" s="62"/>
      <c r="U179" s="62"/>
    </row>
    <row r="180" spans="1:21" x14ac:dyDescent="0.25">
      <c r="A180" s="62"/>
      <c r="B180" s="62"/>
      <c r="C180" s="62"/>
      <c r="D180" s="63" t="s">
        <v>88</v>
      </c>
      <c r="E180" s="63"/>
      <c r="F180" s="63"/>
      <c r="G180" s="63"/>
      <c r="H180" s="63"/>
      <c r="I180" s="63"/>
      <c r="J180" s="63"/>
      <c r="K180" s="63"/>
      <c r="L180" s="63"/>
      <c r="M180" s="63"/>
      <c r="N180" s="8" t="s">
        <v>60</v>
      </c>
      <c r="O180" s="8"/>
      <c r="P180" s="8"/>
      <c r="Q180" s="8"/>
      <c r="R180" s="62"/>
      <c r="S180" s="62"/>
      <c r="T180" s="62"/>
      <c r="U180" s="62"/>
    </row>
    <row r="181" spans="1:21" x14ac:dyDescent="0.25">
      <c r="A181" s="62"/>
      <c r="B181" s="62"/>
      <c r="C181" s="62"/>
      <c r="D181" s="63" t="s">
        <v>89</v>
      </c>
      <c r="E181" s="63"/>
      <c r="F181" s="63"/>
      <c r="G181" s="63"/>
      <c r="H181" s="63"/>
      <c r="I181" s="63"/>
      <c r="J181" s="63"/>
      <c r="K181" s="63"/>
      <c r="L181" s="63"/>
      <c r="M181" s="63"/>
      <c r="N181" s="8" t="s">
        <v>60</v>
      </c>
      <c r="O181" s="8"/>
      <c r="P181" s="8"/>
      <c r="Q181" s="8"/>
      <c r="R181" s="62"/>
      <c r="S181" s="62"/>
      <c r="T181" s="62"/>
      <c r="U181" s="62"/>
    </row>
    <row r="182" spans="1:21" x14ac:dyDescent="0.25">
      <c r="A182" s="62"/>
      <c r="B182" s="62"/>
      <c r="C182" s="62"/>
      <c r="D182" s="63" t="s">
        <v>90</v>
      </c>
      <c r="E182" s="63"/>
      <c r="F182" s="63"/>
      <c r="G182" s="63"/>
      <c r="H182" s="63"/>
      <c r="I182" s="63"/>
      <c r="J182" s="63"/>
      <c r="K182" s="63"/>
      <c r="L182" s="63"/>
      <c r="M182" s="63"/>
      <c r="N182" s="8" t="s">
        <v>60</v>
      </c>
      <c r="O182" s="8"/>
      <c r="P182" s="8"/>
      <c r="Q182" s="8"/>
      <c r="R182" s="62"/>
      <c r="S182" s="62"/>
      <c r="T182" s="62"/>
      <c r="U182" s="62"/>
    </row>
    <row r="183" spans="1:21" x14ac:dyDescent="0.25">
      <c r="A183" s="62"/>
      <c r="B183" s="62"/>
      <c r="C183" s="62"/>
      <c r="D183" s="63" t="s">
        <v>91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8" t="s">
        <v>60</v>
      </c>
      <c r="O183" s="8"/>
      <c r="P183" s="8"/>
      <c r="Q183" s="8"/>
      <c r="R183" s="62"/>
      <c r="S183" s="62"/>
      <c r="T183" s="62"/>
      <c r="U183" s="62"/>
    </row>
    <row r="184" spans="1:21" x14ac:dyDescent="0.25">
      <c r="A184" s="62"/>
      <c r="B184" s="62"/>
      <c r="C184" s="62"/>
      <c r="D184" s="63" t="s">
        <v>92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8" t="s">
        <v>60</v>
      </c>
      <c r="O184" s="8"/>
      <c r="P184" s="8"/>
      <c r="Q184" s="8"/>
      <c r="R184" s="62"/>
      <c r="S184" s="62"/>
      <c r="T184" s="62"/>
      <c r="U184" s="62"/>
    </row>
    <row r="185" spans="1:21" x14ac:dyDescent="0.25">
      <c r="A185" s="62"/>
      <c r="B185" s="62"/>
      <c r="C185" s="62"/>
      <c r="D185" s="63" t="s">
        <v>93</v>
      </c>
      <c r="E185" s="63"/>
      <c r="F185" s="63"/>
      <c r="G185" s="63"/>
      <c r="H185" s="63"/>
      <c r="I185" s="63"/>
      <c r="J185" s="63"/>
      <c r="K185" s="63"/>
      <c r="L185" s="63"/>
      <c r="M185" s="63"/>
      <c r="N185" s="8" t="s">
        <v>60</v>
      </c>
      <c r="O185" s="8"/>
      <c r="P185" s="8"/>
      <c r="Q185" s="8"/>
      <c r="R185" s="62"/>
      <c r="S185" s="62"/>
      <c r="T185" s="62"/>
      <c r="U185" s="62"/>
    </row>
    <row r="186" spans="1:21" x14ac:dyDescent="0.25">
      <c r="A186" s="62"/>
      <c r="B186" s="62"/>
      <c r="C186" s="62"/>
      <c r="D186" s="63" t="s">
        <v>94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8" t="s">
        <v>60</v>
      </c>
      <c r="O186" s="8"/>
      <c r="P186" s="8"/>
      <c r="Q186" s="8"/>
      <c r="R186" s="62"/>
      <c r="S186" s="62"/>
      <c r="T186" s="62"/>
      <c r="U186" s="62"/>
    </row>
    <row r="187" spans="1:21" x14ac:dyDescent="0.25">
      <c r="A187" s="62"/>
      <c r="B187" s="62"/>
      <c r="C187" s="62"/>
      <c r="D187" s="63" t="s">
        <v>95</v>
      </c>
      <c r="E187" s="63"/>
      <c r="F187" s="63"/>
      <c r="G187" s="63"/>
      <c r="H187" s="63"/>
      <c r="I187" s="63"/>
      <c r="J187" s="63"/>
      <c r="K187" s="63"/>
      <c r="L187" s="63"/>
      <c r="M187" s="63"/>
      <c r="N187" s="8" t="s">
        <v>60</v>
      </c>
      <c r="O187" s="8"/>
      <c r="P187" s="8"/>
      <c r="Q187" s="8"/>
      <c r="R187" s="62"/>
      <c r="S187" s="62"/>
      <c r="T187" s="62"/>
      <c r="U187" s="62"/>
    </row>
    <row r="188" spans="1:21" x14ac:dyDescent="0.25">
      <c r="A188" s="62"/>
      <c r="B188" s="62"/>
      <c r="C188" s="62"/>
      <c r="D188" s="63" t="s">
        <v>96</v>
      </c>
      <c r="E188" s="63"/>
      <c r="F188" s="63"/>
      <c r="G188" s="63"/>
      <c r="H188" s="63"/>
      <c r="I188" s="63"/>
      <c r="J188" s="63"/>
      <c r="K188" s="63"/>
      <c r="L188" s="63"/>
      <c r="M188" s="63"/>
      <c r="N188" s="8" t="s">
        <v>60</v>
      </c>
      <c r="O188" s="8"/>
      <c r="P188" s="8"/>
      <c r="Q188" s="8"/>
      <c r="R188" s="62"/>
      <c r="S188" s="62"/>
      <c r="T188" s="62"/>
      <c r="U188" s="62"/>
    </row>
    <row r="189" spans="1:21" x14ac:dyDescent="0.25">
      <c r="A189" s="62"/>
      <c r="B189" s="62"/>
      <c r="C189" s="62"/>
      <c r="D189" s="63" t="s">
        <v>97</v>
      </c>
      <c r="E189" s="63"/>
      <c r="F189" s="63"/>
      <c r="G189" s="63"/>
      <c r="H189" s="63"/>
      <c r="I189" s="63"/>
      <c r="J189" s="63"/>
      <c r="K189" s="63"/>
      <c r="L189" s="63"/>
      <c r="M189" s="63"/>
      <c r="N189" s="8" t="s">
        <v>60</v>
      </c>
      <c r="O189" s="8"/>
      <c r="P189" s="8"/>
      <c r="Q189" s="8"/>
      <c r="R189" s="62"/>
      <c r="S189" s="62"/>
      <c r="T189" s="62"/>
      <c r="U189" s="62"/>
    </row>
    <row r="190" spans="1:21" x14ac:dyDescent="0.25">
      <c r="A190" s="62"/>
      <c r="B190" s="62"/>
      <c r="C190" s="62"/>
      <c r="D190" s="76" t="s">
        <v>98</v>
      </c>
      <c r="E190" s="76"/>
      <c r="F190" s="76"/>
      <c r="G190" s="76"/>
      <c r="H190" s="76"/>
      <c r="I190" s="76"/>
      <c r="J190" s="76"/>
      <c r="K190" s="76"/>
      <c r="L190" s="76"/>
      <c r="M190" s="76"/>
      <c r="N190" s="8" t="s">
        <v>60</v>
      </c>
      <c r="O190" s="8"/>
      <c r="P190" s="8"/>
      <c r="Q190" s="8"/>
      <c r="R190" s="62"/>
      <c r="S190" s="62"/>
      <c r="T190" s="62"/>
      <c r="U190" s="62"/>
    </row>
    <row r="191" spans="1:21" x14ac:dyDescent="0.25">
      <c r="A191" s="70" t="s">
        <v>99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1">
        <f>SUM(R152:U167,R169:U190)</f>
        <v>0</v>
      </c>
      <c r="S191" s="71"/>
      <c r="T191" s="71"/>
      <c r="U191" s="7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72" t="s">
        <v>44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3">
        <f>R191</f>
        <v>0</v>
      </c>
      <c r="S194" s="73"/>
      <c r="T194" s="73"/>
      <c r="U194" s="73"/>
    </row>
    <row r="195" spans="1:21" x14ac:dyDescent="0.25">
      <c r="A195" s="1" t="s">
        <v>100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thickBot="1" x14ac:dyDescent="0.3">
      <c r="A196" s="51" t="s">
        <v>7</v>
      </c>
      <c r="B196" s="51"/>
      <c r="C196" s="51"/>
      <c r="D196" s="51" t="s">
        <v>8</v>
      </c>
      <c r="E196" s="51"/>
      <c r="F196" s="51"/>
      <c r="G196" s="51"/>
      <c r="H196" s="51"/>
      <c r="I196" s="51"/>
      <c r="J196" s="51"/>
      <c r="K196" s="51"/>
      <c r="L196" s="51"/>
      <c r="M196" s="51"/>
      <c r="N196" s="51" t="s">
        <v>9</v>
      </c>
      <c r="O196" s="51"/>
      <c r="P196" s="51"/>
      <c r="Q196" s="51"/>
      <c r="R196" s="51" t="s">
        <v>10</v>
      </c>
      <c r="S196" s="51"/>
      <c r="T196" s="51"/>
      <c r="U196" s="51"/>
    </row>
    <row r="197" spans="1:21" ht="15.75" thickTop="1" x14ac:dyDescent="0.25">
      <c r="A197" s="66"/>
      <c r="B197" s="66"/>
      <c r="C197" s="66"/>
      <c r="D197" s="67" t="s">
        <v>101</v>
      </c>
      <c r="E197" s="67"/>
      <c r="F197" s="67"/>
      <c r="G197" s="67"/>
      <c r="H197" s="67"/>
      <c r="I197" s="67"/>
      <c r="J197" s="67"/>
      <c r="K197" s="67"/>
      <c r="L197" s="67"/>
      <c r="M197" s="67"/>
      <c r="N197" s="5" t="s">
        <v>16</v>
      </c>
      <c r="O197" s="74">
        <v>3</v>
      </c>
      <c r="P197" s="74"/>
      <c r="Q197" s="13" t="s">
        <v>102</v>
      </c>
      <c r="R197" s="69">
        <f>IF(A197&gt;0,IF(A197*1.5&gt;200,A197*1.5,200),0)</f>
        <v>0</v>
      </c>
      <c r="S197" s="69"/>
      <c r="T197" s="69"/>
      <c r="U197" s="69"/>
    </row>
    <row r="198" spans="1:21" x14ac:dyDescent="0.25">
      <c r="A198" s="62"/>
      <c r="B198" s="62"/>
      <c r="C198" s="62"/>
      <c r="D198" s="63" t="s">
        <v>103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7" t="s">
        <v>16</v>
      </c>
      <c r="O198" s="75">
        <v>8</v>
      </c>
      <c r="P198" s="75"/>
      <c r="Q198" s="14" t="s">
        <v>102</v>
      </c>
      <c r="R198" s="65">
        <f t="shared" ref="R198:R207" si="7">A198*O198</f>
        <v>0</v>
      </c>
      <c r="S198" s="65"/>
      <c r="T198" s="65"/>
      <c r="U198" s="65"/>
    </row>
    <row r="199" spans="1:21" x14ac:dyDescent="0.25">
      <c r="A199" s="62"/>
      <c r="B199" s="62"/>
      <c r="C199" s="62"/>
      <c r="D199" s="63" t="s">
        <v>104</v>
      </c>
      <c r="E199" s="63"/>
      <c r="F199" s="63"/>
      <c r="G199" s="63"/>
      <c r="H199" s="63"/>
      <c r="I199" s="63"/>
      <c r="J199" s="63"/>
      <c r="K199" s="63"/>
      <c r="L199" s="63"/>
      <c r="M199" s="63"/>
      <c r="N199" s="7" t="s">
        <v>16</v>
      </c>
      <c r="O199" s="75">
        <v>8</v>
      </c>
      <c r="P199" s="75"/>
      <c r="Q199" s="14" t="s">
        <v>105</v>
      </c>
      <c r="R199" s="65">
        <f t="shared" si="7"/>
        <v>0</v>
      </c>
      <c r="S199" s="65"/>
      <c r="T199" s="65"/>
      <c r="U199" s="65"/>
    </row>
    <row r="200" spans="1:21" x14ac:dyDescent="0.25">
      <c r="A200" s="62"/>
      <c r="B200" s="62"/>
      <c r="C200" s="62"/>
      <c r="D200" s="63" t="s">
        <v>106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7" t="s">
        <v>16</v>
      </c>
      <c r="O200" s="75">
        <v>6</v>
      </c>
      <c r="P200" s="75"/>
      <c r="Q200" s="14" t="s">
        <v>102</v>
      </c>
      <c r="R200" s="65">
        <f t="shared" si="7"/>
        <v>0</v>
      </c>
      <c r="S200" s="65"/>
      <c r="T200" s="65"/>
      <c r="U200" s="65"/>
    </row>
    <row r="201" spans="1:21" x14ac:dyDescent="0.25">
      <c r="A201" s="62"/>
      <c r="B201" s="62"/>
      <c r="C201" s="62"/>
      <c r="D201" s="63" t="s">
        <v>107</v>
      </c>
      <c r="E201" s="63"/>
      <c r="F201" s="63"/>
      <c r="G201" s="63"/>
      <c r="H201" s="63"/>
      <c r="I201" s="63"/>
      <c r="J201" s="63"/>
      <c r="K201" s="63"/>
      <c r="L201" s="63"/>
      <c r="M201" s="63"/>
      <c r="N201" s="7" t="s">
        <v>16</v>
      </c>
      <c r="O201" s="75">
        <v>7.75</v>
      </c>
      <c r="P201" s="75"/>
      <c r="Q201" s="14" t="s">
        <v>105</v>
      </c>
      <c r="R201" s="65">
        <f t="shared" si="7"/>
        <v>0</v>
      </c>
      <c r="S201" s="65"/>
      <c r="T201" s="65"/>
      <c r="U201" s="65"/>
    </row>
    <row r="202" spans="1:21" x14ac:dyDescent="0.25">
      <c r="A202" s="62"/>
      <c r="B202" s="62"/>
      <c r="C202" s="62"/>
      <c r="D202" s="63" t="s">
        <v>108</v>
      </c>
      <c r="E202" s="63"/>
      <c r="F202" s="63"/>
      <c r="G202" s="63"/>
      <c r="H202" s="63"/>
      <c r="I202" s="63"/>
      <c r="J202" s="63"/>
      <c r="K202" s="63"/>
      <c r="L202" s="63"/>
      <c r="M202" s="63"/>
      <c r="N202" s="7" t="s">
        <v>16</v>
      </c>
      <c r="O202" s="75">
        <v>9</v>
      </c>
      <c r="P202" s="75"/>
      <c r="Q202" s="14" t="s">
        <v>105</v>
      </c>
      <c r="R202" s="65">
        <f t="shared" si="7"/>
        <v>0</v>
      </c>
      <c r="S202" s="65"/>
      <c r="T202" s="65"/>
      <c r="U202" s="65"/>
    </row>
    <row r="203" spans="1:21" x14ac:dyDescent="0.25">
      <c r="A203" s="62"/>
      <c r="B203" s="62"/>
      <c r="C203" s="62"/>
      <c r="D203" s="63" t="s">
        <v>109</v>
      </c>
      <c r="E203" s="63"/>
      <c r="F203" s="63"/>
      <c r="G203" s="63"/>
      <c r="H203" s="63"/>
      <c r="I203" s="63"/>
      <c r="J203" s="63"/>
      <c r="K203" s="63"/>
      <c r="L203" s="63"/>
      <c r="M203" s="63"/>
      <c r="N203" s="7" t="s">
        <v>16</v>
      </c>
      <c r="O203" s="64">
        <v>130</v>
      </c>
      <c r="P203" s="64"/>
      <c r="Q203" s="14" t="s">
        <v>110</v>
      </c>
      <c r="R203" s="65">
        <f t="shared" si="7"/>
        <v>0</v>
      </c>
      <c r="S203" s="65"/>
      <c r="T203" s="65"/>
      <c r="U203" s="65"/>
    </row>
    <row r="204" spans="1:21" x14ac:dyDescent="0.25">
      <c r="A204" s="62"/>
      <c r="B204" s="62"/>
      <c r="C204" s="62"/>
      <c r="D204" s="63" t="s">
        <v>111</v>
      </c>
      <c r="E204" s="63"/>
      <c r="F204" s="63"/>
      <c r="G204" s="63"/>
      <c r="H204" s="63"/>
      <c r="I204" s="63"/>
      <c r="J204" s="63"/>
      <c r="K204" s="63"/>
      <c r="L204" s="63"/>
      <c r="M204" s="63"/>
      <c r="N204" s="7" t="s">
        <v>16</v>
      </c>
      <c r="O204" s="64">
        <v>30</v>
      </c>
      <c r="P204" s="64"/>
      <c r="Q204" s="14" t="s">
        <v>110</v>
      </c>
      <c r="R204" s="65">
        <f t="shared" si="7"/>
        <v>0</v>
      </c>
      <c r="S204" s="65"/>
      <c r="T204" s="65"/>
      <c r="U204" s="65"/>
    </row>
    <row r="205" spans="1:21" x14ac:dyDescent="0.25">
      <c r="A205" s="62"/>
      <c r="B205" s="62"/>
      <c r="C205" s="62"/>
      <c r="D205" s="76" t="s">
        <v>112</v>
      </c>
      <c r="E205" s="76"/>
      <c r="F205" s="76"/>
      <c r="G205" s="76"/>
      <c r="H205" s="76"/>
      <c r="I205" s="76"/>
      <c r="J205" s="76"/>
      <c r="K205" s="76"/>
      <c r="L205" s="76"/>
      <c r="M205" s="76"/>
      <c r="N205" s="7" t="s">
        <v>16</v>
      </c>
      <c r="O205" s="64">
        <v>45</v>
      </c>
      <c r="P205" s="64"/>
      <c r="Q205" s="14" t="s">
        <v>28</v>
      </c>
      <c r="R205" s="65">
        <f t="shared" si="7"/>
        <v>0</v>
      </c>
      <c r="S205" s="65"/>
      <c r="T205" s="65"/>
      <c r="U205" s="65"/>
    </row>
    <row r="206" spans="1:21" x14ac:dyDescent="0.25">
      <c r="A206" s="62"/>
      <c r="B206" s="62"/>
      <c r="C206" s="62"/>
      <c r="D206" s="76" t="s">
        <v>113</v>
      </c>
      <c r="E206" s="76"/>
      <c r="F206" s="76"/>
      <c r="G206" s="76"/>
      <c r="H206" s="76"/>
      <c r="I206" s="76"/>
      <c r="J206" s="76"/>
      <c r="K206" s="76"/>
      <c r="L206" s="76"/>
      <c r="M206" s="76"/>
      <c r="N206" s="7" t="s">
        <v>16</v>
      </c>
      <c r="O206" s="64">
        <v>45</v>
      </c>
      <c r="P206" s="64"/>
      <c r="Q206" s="14" t="s">
        <v>28</v>
      </c>
      <c r="R206" s="65">
        <f t="shared" si="7"/>
        <v>0</v>
      </c>
      <c r="S206" s="65"/>
      <c r="T206" s="65"/>
      <c r="U206" s="65"/>
    </row>
    <row r="207" spans="1:21" x14ac:dyDescent="0.25">
      <c r="A207" s="62"/>
      <c r="B207" s="62"/>
      <c r="C207" s="62"/>
      <c r="D207" s="77" t="s">
        <v>114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8" t="s">
        <v>16</v>
      </c>
      <c r="O207" s="64">
        <v>390</v>
      </c>
      <c r="P207" s="64"/>
      <c r="Q207" s="79" t="s">
        <v>17</v>
      </c>
      <c r="R207" s="65">
        <f t="shared" si="7"/>
        <v>0</v>
      </c>
      <c r="S207" s="65"/>
      <c r="T207" s="65"/>
      <c r="U207" s="65"/>
    </row>
    <row r="208" spans="1:21" x14ac:dyDescent="0.25">
      <c r="A208" s="62"/>
      <c r="B208" s="62"/>
      <c r="C208" s="62"/>
      <c r="D208" s="80" t="s">
        <v>115</v>
      </c>
      <c r="E208" s="80"/>
      <c r="F208" s="80"/>
      <c r="G208" s="80"/>
      <c r="H208" s="80"/>
      <c r="I208" s="80"/>
      <c r="J208" s="80"/>
      <c r="K208" s="80"/>
      <c r="L208" s="80"/>
      <c r="M208" s="80"/>
      <c r="N208" s="78"/>
      <c r="O208" s="64"/>
      <c r="P208" s="64"/>
      <c r="Q208" s="79"/>
      <c r="R208" s="65"/>
      <c r="S208" s="65"/>
      <c r="T208" s="65"/>
      <c r="U208" s="65"/>
    </row>
    <row r="209" spans="1:21" x14ac:dyDescent="0.25">
      <c r="A209" s="62"/>
      <c r="B209" s="62"/>
      <c r="C209" s="62"/>
      <c r="D209" s="63" t="s">
        <v>116</v>
      </c>
      <c r="E209" s="63"/>
      <c r="F209" s="63"/>
      <c r="G209" s="63"/>
      <c r="H209" s="63"/>
      <c r="I209" s="63"/>
      <c r="J209" s="63"/>
      <c r="K209" s="63"/>
      <c r="L209" s="63"/>
      <c r="M209" s="63"/>
      <c r="N209" s="18" t="s">
        <v>117</v>
      </c>
      <c r="O209" s="17"/>
      <c r="P209" s="17"/>
      <c r="Q209" s="18"/>
      <c r="R209" s="62"/>
      <c r="S209" s="62"/>
      <c r="T209" s="62"/>
      <c r="U209" s="62"/>
    </row>
    <row r="210" spans="1:21" x14ac:dyDescent="0.25">
      <c r="A210" s="70" t="s">
        <v>118</v>
      </c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1">
        <f>SUM(R197:U209)</f>
        <v>0</v>
      </c>
      <c r="S210" s="71"/>
      <c r="T210" s="71"/>
      <c r="U210" s="71"/>
    </row>
    <row r="211" spans="1:2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20"/>
      <c r="S211" s="20"/>
      <c r="T211" s="20"/>
      <c r="U211" s="20"/>
    </row>
    <row r="212" spans="1:21" x14ac:dyDescent="0.25">
      <c r="A212" s="1" t="s">
        <v>119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thickBot="1" x14ac:dyDescent="0.3">
      <c r="A213" s="51" t="s">
        <v>7</v>
      </c>
      <c r="B213" s="51"/>
      <c r="C213" s="51"/>
      <c r="D213" s="51" t="s">
        <v>8</v>
      </c>
      <c r="E213" s="51"/>
      <c r="F213" s="51"/>
      <c r="G213" s="51"/>
      <c r="H213" s="51"/>
      <c r="I213" s="51"/>
      <c r="J213" s="51"/>
      <c r="K213" s="51"/>
      <c r="L213" s="51"/>
      <c r="M213" s="51"/>
      <c r="N213" s="51" t="s">
        <v>9</v>
      </c>
      <c r="O213" s="51"/>
      <c r="P213" s="51"/>
      <c r="Q213" s="51"/>
      <c r="R213" s="51" t="s">
        <v>10</v>
      </c>
      <c r="S213" s="51"/>
      <c r="T213" s="51"/>
      <c r="U213" s="51"/>
    </row>
    <row r="214" spans="1:21" ht="15.75" thickTop="1" x14ac:dyDescent="0.25">
      <c r="A214" s="66"/>
      <c r="B214" s="66"/>
      <c r="C214" s="66"/>
      <c r="D214" s="67" t="s">
        <v>120</v>
      </c>
      <c r="E214" s="67"/>
      <c r="F214" s="67"/>
      <c r="G214" s="67"/>
      <c r="H214" s="67"/>
      <c r="I214" s="67"/>
      <c r="J214" s="67"/>
      <c r="K214" s="67"/>
      <c r="L214" s="67"/>
      <c r="M214" s="67"/>
      <c r="N214" s="5" t="s">
        <v>16</v>
      </c>
      <c r="O214" s="13" t="s">
        <v>121</v>
      </c>
      <c r="P214" s="13"/>
      <c r="Q214" s="13"/>
      <c r="R214" s="69">
        <f>A214*727</f>
        <v>0</v>
      </c>
      <c r="S214" s="69"/>
      <c r="T214" s="69"/>
      <c r="U214" s="69"/>
    </row>
    <row r="215" spans="1:21" x14ac:dyDescent="0.25">
      <c r="A215" s="62"/>
      <c r="B215" s="62"/>
      <c r="C215" s="62"/>
      <c r="D215" s="63" t="s">
        <v>122</v>
      </c>
      <c r="E215" s="63"/>
      <c r="F215" s="63"/>
      <c r="G215" s="63"/>
      <c r="H215" s="63"/>
      <c r="I215" s="63"/>
      <c r="J215" s="63"/>
      <c r="K215" s="63"/>
      <c r="L215" s="63"/>
      <c r="M215" s="63"/>
      <c r="N215" s="7" t="s">
        <v>16</v>
      </c>
      <c r="O215" s="64">
        <v>2250</v>
      </c>
      <c r="P215" s="64"/>
      <c r="Q215" s="14" t="s">
        <v>17</v>
      </c>
      <c r="R215" s="65">
        <f>A215*O215</f>
        <v>0</v>
      </c>
      <c r="S215" s="65"/>
      <c r="T215" s="65"/>
      <c r="U215" s="65"/>
    </row>
    <row r="216" spans="1:21" x14ac:dyDescent="0.25">
      <c r="A216" s="62"/>
      <c r="B216" s="62"/>
      <c r="C216" s="62"/>
      <c r="D216" s="63" t="s">
        <v>123</v>
      </c>
      <c r="E216" s="63"/>
      <c r="F216" s="63"/>
      <c r="G216" s="63"/>
      <c r="H216" s="63"/>
      <c r="I216" s="63"/>
      <c r="J216" s="63"/>
      <c r="K216" s="63"/>
      <c r="L216" s="63"/>
      <c r="M216" s="63"/>
      <c r="N216" s="7" t="s">
        <v>16</v>
      </c>
      <c r="O216" s="79" t="s">
        <v>124</v>
      </c>
      <c r="P216" s="79"/>
      <c r="Q216" s="79"/>
      <c r="R216" s="65">
        <f>A216*860</f>
        <v>0</v>
      </c>
      <c r="S216" s="65"/>
      <c r="T216" s="65"/>
      <c r="U216" s="65"/>
    </row>
    <row r="217" spans="1:21" x14ac:dyDescent="0.25">
      <c r="A217" s="21" t="s">
        <v>125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2"/>
      <c r="S217" s="22"/>
      <c r="T217" s="22"/>
      <c r="U217" s="23"/>
    </row>
    <row r="218" spans="1:21" x14ac:dyDescent="0.25">
      <c r="A218" s="62"/>
      <c r="B218" s="62"/>
      <c r="C218" s="62"/>
      <c r="D218" s="63" t="s">
        <v>126</v>
      </c>
      <c r="E218" s="63"/>
      <c r="F218" s="63"/>
      <c r="G218" s="63"/>
      <c r="H218" s="63"/>
      <c r="I218" s="63"/>
      <c r="J218" s="63"/>
      <c r="K218" s="63"/>
      <c r="L218" s="63"/>
      <c r="M218" s="63"/>
      <c r="N218" s="12" t="s">
        <v>16</v>
      </c>
      <c r="O218" s="75">
        <v>8</v>
      </c>
      <c r="P218" s="75"/>
      <c r="Q218" s="8" t="s">
        <v>28</v>
      </c>
      <c r="R218" s="65">
        <f t="shared" ref="R218:R224" si="8">A218*O218</f>
        <v>0</v>
      </c>
      <c r="S218" s="65"/>
      <c r="T218" s="65"/>
      <c r="U218" s="65"/>
    </row>
    <row r="219" spans="1:21" x14ac:dyDescent="0.25">
      <c r="A219" s="62"/>
      <c r="B219" s="62"/>
      <c r="C219" s="62"/>
      <c r="D219" s="63" t="s">
        <v>127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12" t="s">
        <v>16</v>
      </c>
      <c r="O219" s="75">
        <v>10.5</v>
      </c>
      <c r="P219" s="75"/>
      <c r="Q219" s="8" t="s">
        <v>28</v>
      </c>
      <c r="R219" s="65">
        <f t="shared" si="8"/>
        <v>0</v>
      </c>
      <c r="S219" s="65"/>
      <c r="T219" s="65"/>
      <c r="U219" s="65"/>
    </row>
    <row r="220" spans="1:21" x14ac:dyDescent="0.25">
      <c r="A220" s="62"/>
      <c r="B220" s="62"/>
      <c r="C220" s="62"/>
      <c r="D220" s="63" t="s">
        <v>128</v>
      </c>
      <c r="E220" s="63"/>
      <c r="F220" s="63"/>
      <c r="G220" s="63"/>
      <c r="H220" s="63"/>
      <c r="I220" s="63"/>
      <c r="J220" s="63"/>
      <c r="K220" s="63"/>
      <c r="L220" s="63"/>
      <c r="M220" s="63"/>
      <c r="N220" s="12" t="s">
        <v>16</v>
      </c>
      <c r="O220" s="75">
        <v>8.5</v>
      </c>
      <c r="P220" s="75"/>
      <c r="Q220" s="8" t="s">
        <v>105</v>
      </c>
      <c r="R220" s="65">
        <f t="shared" si="8"/>
        <v>0</v>
      </c>
      <c r="S220" s="65"/>
      <c r="T220" s="65"/>
      <c r="U220" s="65"/>
    </row>
    <row r="221" spans="1:21" x14ac:dyDescent="0.25">
      <c r="A221" s="62"/>
      <c r="B221" s="62"/>
      <c r="C221" s="62"/>
      <c r="D221" s="63" t="s">
        <v>129</v>
      </c>
      <c r="E221" s="63"/>
      <c r="F221" s="63"/>
      <c r="G221" s="63"/>
      <c r="H221" s="63"/>
      <c r="I221" s="63"/>
      <c r="J221" s="63"/>
      <c r="K221" s="63"/>
      <c r="L221" s="63"/>
      <c r="M221" s="63"/>
      <c r="N221" s="12" t="s">
        <v>16</v>
      </c>
      <c r="O221" s="64">
        <v>22</v>
      </c>
      <c r="P221" s="64"/>
      <c r="Q221" s="8" t="s">
        <v>105</v>
      </c>
      <c r="R221" s="65">
        <f t="shared" si="8"/>
        <v>0</v>
      </c>
      <c r="S221" s="65"/>
      <c r="T221" s="65"/>
      <c r="U221" s="65"/>
    </row>
    <row r="222" spans="1:21" x14ac:dyDescent="0.25">
      <c r="A222" s="62"/>
      <c r="B222" s="62"/>
      <c r="C222" s="62"/>
      <c r="D222" s="63" t="s">
        <v>107</v>
      </c>
      <c r="E222" s="63"/>
      <c r="F222" s="63"/>
      <c r="G222" s="63"/>
      <c r="H222" s="63"/>
      <c r="I222" s="63"/>
      <c r="J222" s="63"/>
      <c r="K222" s="63"/>
      <c r="L222" s="63"/>
      <c r="M222" s="63"/>
      <c r="N222" s="12" t="s">
        <v>16</v>
      </c>
      <c r="O222" s="75">
        <v>7.75</v>
      </c>
      <c r="P222" s="75"/>
      <c r="Q222" s="8" t="s">
        <v>105</v>
      </c>
      <c r="R222" s="65">
        <f t="shared" si="8"/>
        <v>0</v>
      </c>
      <c r="S222" s="65"/>
      <c r="T222" s="65"/>
      <c r="U222" s="65"/>
    </row>
    <row r="223" spans="1:21" x14ac:dyDescent="0.25">
      <c r="A223" s="62"/>
      <c r="B223" s="62"/>
      <c r="C223" s="62"/>
      <c r="D223" s="63" t="s">
        <v>108</v>
      </c>
      <c r="E223" s="63"/>
      <c r="F223" s="63"/>
      <c r="G223" s="63"/>
      <c r="H223" s="63"/>
      <c r="I223" s="63"/>
      <c r="J223" s="63"/>
      <c r="K223" s="63"/>
      <c r="L223" s="63"/>
      <c r="M223" s="63"/>
      <c r="N223" s="12" t="s">
        <v>16</v>
      </c>
      <c r="O223" s="75">
        <v>9</v>
      </c>
      <c r="P223" s="75"/>
      <c r="Q223" s="8" t="s">
        <v>105</v>
      </c>
      <c r="R223" s="65">
        <f t="shared" si="8"/>
        <v>0</v>
      </c>
      <c r="S223" s="65"/>
      <c r="T223" s="65"/>
      <c r="U223" s="65"/>
    </row>
    <row r="224" spans="1:21" x14ac:dyDescent="0.25">
      <c r="A224" s="62"/>
      <c r="B224" s="62"/>
      <c r="C224" s="62"/>
      <c r="D224" s="63" t="s">
        <v>130</v>
      </c>
      <c r="E224" s="63"/>
      <c r="F224" s="63"/>
      <c r="G224" s="63"/>
      <c r="H224" s="63"/>
      <c r="I224" s="63"/>
      <c r="J224" s="63"/>
      <c r="K224" s="63"/>
      <c r="L224" s="63"/>
      <c r="M224" s="63"/>
      <c r="N224" s="12" t="s">
        <v>16</v>
      </c>
      <c r="O224" s="64">
        <v>10</v>
      </c>
      <c r="P224" s="64"/>
      <c r="Q224" s="8" t="s">
        <v>105</v>
      </c>
      <c r="R224" s="65">
        <f t="shared" si="8"/>
        <v>0</v>
      </c>
      <c r="S224" s="65"/>
      <c r="T224" s="65"/>
      <c r="U224" s="65"/>
    </row>
    <row r="225" spans="1:21" x14ac:dyDescent="0.25">
      <c r="A225" s="62"/>
      <c r="B225" s="62"/>
      <c r="C225" s="62"/>
      <c r="D225" s="63" t="s">
        <v>131</v>
      </c>
      <c r="E225" s="63"/>
      <c r="F225" s="63"/>
      <c r="G225" s="63"/>
      <c r="H225" s="63"/>
      <c r="I225" s="63"/>
      <c r="J225" s="63"/>
      <c r="K225" s="63"/>
      <c r="L225" s="63"/>
      <c r="M225" s="63"/>
      <c r="N225" s="12"/>
      <c r="O225" s="81" t="s">
        <v>132</v>
      </c>
      <c r="P225" s="81"/>
      <c r="Q225" s="81"/>
      <c r="R225" s="65">
        <f>IF(A225&gt;0,IF(A225&gt;8,A225*250,2000),0)</f>
        <v>0</v>
      </c>
      <c r="S225" s="65"/>
      <c r="T225" s="65"/>
      <c r="U225" s="65"/>
    </row>
    <row r="226" spans="1:21" x14ac:dyDescent="0.25">
      <c r="A226" s="70" t="s">
        <v>133</v>
      </c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1">
        <f>SUM(R214:U225)</f>
        <v>0</v>
      </c>
      <c r="S226" s="71"/>
      <c r="T226" s="71"/>
      <c r="U226" s="71"/>
    </row>
    <row r="227" spans="1:2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72" t="s">
        <v>44</v>
      </c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3">
        <f>SUM(R210,R226)</f>
        <v>0</v>
      </c>
      <c r="S240" s="73"/>
      <c r="T240" s="73"/>
      <c r="U240" s="73"/>
    </row>
    <row r="241" spans="1:21" x14ac:dyDescent="0.25">
      <c r="A241" s="2" t="s">
        <v>134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1" t="s">
        <v>135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4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1" t="s">
        <v>136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thickBot="1" x14ac:dyDescent="0.3">
      <c r="A245" s="51" t="s">
        <v>7</v>
      </c>
      <c r="B245" s="51"/>
      <c r="C245" s="51"/>
      <c r="D245" s="51" t="s">
        <v>8</v>
      </c>
      <c r="E245" s="51"/>
      <c r="F245" s="51"/>
      <c r="G245" s="51"/>
      <c r="H245" s="51"/>
      <c r="I245" s="51"/>
      <c r="J245" s="51"/>
      <c r="K245" s="51"/>
      <c r="L245" s="51"/>
      <c r="M245" s="51"/>
      <c r="N245" s="82" t="s">
        <v>9</v>
      </c>
      <c r="O245" s="82"/>
      <c r="P245" s="82"/>
      <c r="Q245" s="82"/>
      <c r="R245" s="83" t="s">
        <v>10</v>
      </c>
      <c r="S245" s="83"/>
      <c r="T245" s="83"/>
      <c r="U245" s="83"/>
    </row>
    <row r="246" spans="1:21" ht="15.75" thickTop="1" x14ac:dyDescent="0.25">
      <c r="A246" s="66"/>
      <c r="B246" s="66"/>
      <c r="C246" s="66"/>
      <c r="D246" s="67" t="s">
        <v>137</v>
      </c>
      <c r="E246" s="67"/>
      <c r="F246" s="67"/>
      <c r="G246" s="67"/>
      <c r="H246" s="67"/>
      <c r="I246" s="67"/>
      <c r="J246" s="67"/>
      <c r="K246" s="67"/>
      <c r="L246" s="67"/>
      <c r="M246" s="67"/>
      <c r="N246" s="5" t="s">
        <v>16</v>
      </c>
      <c r="O246" s="68">
        <v>12800</v>
      </c>
      <c r="P246" s="68"/>
      <c r="Q246" s="13"/>
      <c r="R246" s="69">
        <f t="shared" ref="R246:R251" si="9">A246*O246</f>
        <v>0</v>
      </c>
      <c r="S246" s="69"/>
      <c r="T246" s="69"/>
      <c r="U246" s="69"/>
    </row>
    <row r="247" spans="1:21" x14ac:dyDescent="0.25">
      <c r="A247" s="62"/>
      <c r="B247" s="62"/>
      <c r="C247" s="62"/>
      <c r="D247" s="63" t="s">
        <v>138</v>
      </c>
      <c r="E247" s="63"/>
      <c r="F247" s="63"/>
      <c r="G247" s="63"/>
      <c r="H247" s="63"/>
      <c r="I247" s="63"/>
      <c r="J247" s="63"/>
      <c r="K247" s="63"/>
      <c r="L247" s="63"/>
      <c r="M247" s="63"/>
      <c r="N247" s="7" t="s">
        <v>16</v>
      </c>
      <c r="O247" s="64">
        <v>35</v>
      </c>
      <c r="P247" s="64"/>
      <c r="Q247" s="14" t="s">
        <v>139</v>
      </c>
      <c r="R247" s="65">
        <f t="shared" si="9"/>
        <v>0</v>
      </c>
      <c r="S247" s="65"/>
      <c r="T247" s="65"/>
      <c r="U247" s="65"/>
    </row>
    <row r="248" spans="1:21" x14ac:dyDescent="0.25">
      <c r="A248" s="62"/>
      <c r="B248" s="62"/>
      <c r="C248" s="62"/>
      <c r="D248" s="63" t="s">
        <v>140</v>
      </c>
      <c r="E248" s="63"/>
      <c r="F248" s="63"/>
      <c r="G248" s="63"/>
      <c r="H248" s="63"/>
      <c r="I248" s="63"/>
      <c r="J248" s="63"/>
      <c r="K248" s="63"/>
      <c r="L248" s="63"/>
      <c r="M248" s="63"/>
      <c r="N248" s="7" t="s">
        <v>16</v>
      </c>
      <c r="O248" s="64">
        <v>25</v>
      </c>
      <c r="P248" s="64"/>
      <c r="Q248" s="14" t="s">
        <v>139</v>
      </c>
      <c r="R248" s="65">
        <f t="shared" si="9"/>
        <v>0</v>
      </c>
      <c r="S248" s="65"/>
      <c r="T248" s="65"/>
      <c r="U248" s="65"/>
    </row>
    <row r="249" spans="1:21" x14ac:dyDescent="0.25">
      <c r="A249" s="62"/>
      <c r="B249" s="62"/>
      <c r="C249" s="62"/>
      <c r="D249" s="63" t="s">
        <v>141</v>
      </c>
      <c r="E249" s="63"/>
      <c r="F249" s="63"/>
      <c r="G249" s="63"/>
      <c r="H249" s="63"/>
      <c r="I249" s="63"/>
      <c r="J249" s="63"/>
      <c r="K249" s="63"/>
      <c r="L249" s="63"/>
      <c r="M249" s="63"/>
      <c r="N249" s="7" t="s">
        <v>16</v>
      </c>
      <c r="O249" s="64">
        <v>36</v>
      </c>
      <c r="P249" s="64"/>
      <c r="Q249" s="14" t="s">
        <v>139</v>
      </c>
      <c r="R249" s="65">
        <f t="shared" si="9"/>
        <v>0</v>
      </c>
      <c r="S249" s="65"/>
      <c r="T249" s="65"/>
      <c r="U249" s="65"/>
    </row>
    <row r="250" spans="1:21" x14ac:dyDescent="0.25">
      <c r="A250" s="62"/>
      <c r="B250" s="62"/>
      <c r="C250" s="62"/>
      <c r="D250" s="63" t="s">
        <v>142</v>
      </c>
      <c r="E250" s="63"/>
      <c r="F250" s="63"/>
      <c r="G250" s="63"/>
      <c r="H250" s="63"/>
      <c r="I250" s="63"/>
      <c r="J250" s="63"/>
      <c r="K250" s="63"/>
      <c r="L250" s="63"/>
      <c r="M250" s="63"/>
      <c r="N250" s="7" t="s">
        <v>16</v>
      </c>
      <c r="O250" s="64">
        <v>5000</v>
      </c>
      <c r="P250" s="64"/>
      <c r="Q250" s="14" t="s">
        <v>143</v>
      </c>
      <c r="R250" s="65">
        <f t="shared" si="9"/>
        <v>0</v>
      </c>
      <c r="S250" s="65"/>
      <c r="T250" s="65"/>
      <c r="U250" s="65"/>
    </row>
    <row r="251" spans="1:21" x14ac:dyDescent="0.25">
      <c r="A251" s="62"/>
      <c r="B251" s="62"/>
      <c r="C251" s="62"/>
      <c r="D251" s="63" t="s">
        <v>144</v>
      </c>
      <c r="E251" s="63"/>
      <c r="F251" s="63"/>
      <c r="G251" s="63"/>
      <c r="H251" s="63"/>
      <c r="I251" s="63"/>
      <c r="J251" s="63"/>
      <c r="K251" s="63"/>
      <c r="L251" s="63"/>
      <c r="M251" s="63"/>
      <c r="N251" s="7" t="s">
        <v>16</v>
      </c>
      <c r="O251" s="64">
        <v>75</v>
      </c>
      <c r="P251" s="64"/>
      <c r="Q251" s="14" t="s">
        <v>139</v>
      </c>
      <c r="R251" s="65">
        <f t="shared" si="9"/>
        <v>0</v>
      </c>
      <c r="S251" s="65"/>
      <c r="T251" s="65"/>
      <c r="U251" s="65"/>
    </row>
    <row r="252" spans="1:21" x14ac:dyDescent="0.25">
      <c r="A252" s="62"/>
      <c r="B252" s="62"/>
      <c r="C252" s="62"/>
      <c r="D252" s="63" t="s">
        <v>145</v>
      </c>
      <c r="E252" s="63"/>
      <c r="F252" s="63"/>
      <c r="G252" s="63"/>
      <c r="H252" s="63"/>
      <c r="I252" s="63"/>
      <c r="J252" s="63"/>
      <c r="K252" s="63"/>
      <c r="L252" s="63"/>
      <c r="M252" s="63"/>
      <c r="N252" s="7" t="s">
        <v>16</v>
      </c>
      <c r="O252" s="75">
        <v>1.25</v>
      </c>
      <c r="P252" s="75"/>
      <c r="Q252" s="14" t="s">
        <v>102</v>
      </c>
      <c r="R252" s="65">
        <f>IF(A252&gt;0,IF(A252*1&gt;1000,A252,1000),0)</f>
        <v>0</v>
      </c>
      <c r="S252" s="65"/>
      <c r="T252" s="65"/>
      <c r="U252" s="65"/>
    </row>
    <row r="253" spans="1:21" x14ac:dyDescent="0.25">
      <c r="A253" s="62"/>
      <c r="B253" s="62"/>
      <c r="C253" s="62"/>
      <c r="D253" s="86" t="s">
        <v>146</v>
      </c>
      <c r="E253" s="86"/>
      <c r="F253" s="86"/>
      <c r="G253" s="86"/>
      <c r="H253" s="86"/>
      <c r="I253" s="86"/>
      <c r="J253" s="86"/>
      <c r="K253" s="86"/>
      <c r="L253" s="86"/>
      <c r="M253" s="86"/>
      <c r="N253" s="78" t="s">
        <v>16</v>
      </c>
      <c r="O253" s="75">
        <v>6</v>
      </c>
      <c r="P253" s="75"/>
      <c r="Q253" s="79" t="s">
        <v>102</v>
      </c>
      <c r="R253" s="87"/>
      <c r="S253" s="87"/>
      <c r="T253" s="87"/>
      <c r="U253" s="87"/>
    </row>
    <row r="254" spans="1:21" x14ac:dyDescent="0.25">
      <c r="A254" s="62"/>
      <c r="B254" s="62"/>
      <c r="C254" s="62"/>
      <c r="D254" s="84" t="s">
        <v>147</v>
      </c>
      <c r="E254" s="84"/>
      <c r="F254" s="84"/>
      <c r="G254" s="84"/>
      <c r="H254" s="84"/>
      <c r="I254" s="84"/>
      <c r="J254" s="84"/>
      <c r="K254" s="84"/>
      <c r="L254" s="84"/>
      <c r="M254" s="84"/>
      <c r="N254" s="78"/>
      <c r="O254" s="75"/>
      <c r="P254" s="75"/>
      <c r="Q254" s="79"/>
      <c r="R254" s="85">
        <f>IF(A253&gt;0,IF(A253*6&gt;200,A253*6,200),0)</f>
        <v>0</v>
      </c>
      <c r="S254" s="85"/>
      <c r="T254" s="85"/>
      <c r="U254" s="85"/>
    </row>
    <row r="255" spans="1:21" x14ac:dyDescent="0.25">
      <c r="A255" s="62"/>
      <c r="B255" s="62"/>
      <c r="C255" s="62"/>
      <c r="D255" s="63" t="s">
        <v>148</v>
      </c>
      <c r="E255" s="63"/>
      <c r="F255" s="63"/>
      <c r="G255" s="63"/>
      <c r="H255" s="63"/>
      <c r="I255" s="63"/>
      <c r="J255" s="63"/>
      <c r="K255" s="63"/>
      <c r="L255" s="63"/>
      <c r="M255" s="63"/>
      <c r="N255" s="7" t="s">
        <v>16</v>
      </c>
      <c r="O255" s="75">
        <v>8</v>
      </c>
      <c r="P255" s="75"/>
      <c r="Q255" s="14" t="s">
        <v>102</v>
      </c>
      <c r="R255" s="65">
        <f>IF(A255&gt;0,IF(A255*8&gt;200,A255*8,200),0)</f>
        <v>0</v>
      </c>
      <c r="S255" s="65"/>
      <c r="T255" s="65"/>
      <c r="U255" s="65"/>
    </row>
    <row r="256" spans="1:21" x14ac:dyDescent="0.25">
      <c r="A256" s="62"/>
      <c r="B256" s="62"/>
      <c r="C256" s="62"/>
      <c r="D256" s="77" t="s">
        <v>149</v>
      </c>
      <c r="E256" s="77"/>
      <c r="F256" s="77"/>
      <c r="G256" s="77"/>
      <c r="H256" s="77"/>
      <c r="I256" s="77"/>
      <c r="J256" s="77"/>
      <c r="K256" s="77"/>
      <c r="L256" s="77"/>
      <c r="M256" s="77"/>
      <c r="N256" s="78" t="s">
        <v>16</v>
      </c>
      <c r="O256" s="64">
        <v>20</v>
      </c>
      <c r="P256" s="64"/>
      <c r="Q256" s="79" t="s">
        <v>102</v>
      </c>
      <c r="R256" s="87"/>
      <c r="S256" s="87"/>
      <c r="T256" s="87"/>
      <c r="U256" s="87"/>
    </row>
    <row r="257" spans="1:21" x14ac:dyDescent="0.25">
      <c r="A257" s="62"/>
      <c r="B257" s="62"/>
      <c r="C257" s="62"/>
      <c r="D257" s="80" t="s">
        <v>150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78"/>
      <c r="O257" s="64"/>
      <c r="P257" s="64"/>
      <c r="Q257" s="79"/>
      <c r="R257" s="85">
        <f>A256*O256</f>
        <v>0</v>
      </c>
      <c r="S257" s="85"/>
      <c r="T257" s="85"/>
      <c r="U257" s="85"/>
    </row>
    <row r="258" spans="1:21" x14ac:dyDescent="0.25">
      <c r="A258" s="70" t="s">
        <v>151</v>
      </c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1">
        <f>SUM(R246:U257)</f>
        <v>0</v>
      </c>
      <c r="S258" s="71"/>
      <c r="T258" s="71"/>
      <c r="U258" s="71"/>
    </row>
    <row r="259" spans="1:21" ht="4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 t="s">
        <v>152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thickBot="1" x14ac:dyDescent="0.3">
      <c r="A261" s="51" t="s">
        <v>7</v>
      </c>
      <c r="B261" s="51"/>
      <c r="C261" s="51"/>
      <c r="D261" s="51" t="s">
        <v>8</v>
      </c>
      <c r="E261" s="51"/>
      <c r="F261" s="51"/>
      <c r="G261" s="51"/>
      <c r="H261" s="51"/>
      <c r="I261" s="51"/>
      <c r="J261" s="51"/>
      <c r="K261" s="51"/>
      <c r="L261" s="51"/>
      <c r="M261" s="51"/>
      <c r="N261" s="51" t="s">
        <v>9</v>
      </c>
      <c r="O261" s="51"/>
      <c r="P261" s="51"/>
      <c r="Q261" s="51"/>
      <c r="R261" s="51" t="s">
        <v>10</v>
      </c>
      <c r="S261" s="51"/>
      <c r="T261" s="51"/>
      <c r="U261" s="51"/>
    </row>
    <row r="262" spans="1:21" ht="15.75" thickTop="1" x14ac:dyDescent="0.25">
      <c r="A262" s="66"/>
      <c r="B262" s="66"/>
      <c r="C262" s="66"/>
      <c r="D262" s="67" t="s">
        <v>153</v>
      </c>
      <c r="E262" s="67"/>
      <c r="F262" s="67"/>
      <c r="G262" s="67"/>
      <c r="H262" s="67"/>
      <c r="I262" s="67"/>
      <c r="J262" s="67"/>
      <c r="K262" s="67"/>
      <c r="L262" s="67"/>
      <c r="M262" s="67"/>
      <c r="N262" s="13" t="s">
        <v>16</v>
      </c>
      <c r="O262" s="74">
        <v>3.5</v>
      </c>
      <c r="P262" s="74"/>
      <c r="Q262" s="6" t="s">
        <v>102</v>
      </c>
      <c r="R262" s="69">
        <f>A262*O262</f>
        <v>0</v>
      </c>
      <c r="S262" s="69"/>
      <c r="T262" s="69"/>
      <c r="U262" s="69"/>
    </row>
    <row r="263" spans="1:21" x14ac:dyDescent="0.25">
      <c r="A263" s="62"/>
      <c r="B263" s="62"/>
      <c r="C263" s="62"/>
      <c r="D263" s="63" t="s">
        <v>154</v>
      </c>
      <c r="E263" s="63"/>
      <c r="F263" s="63"/>
      <c r="G263" s="63"/>
      <c r="H263" s="63"/>
      <c r="I263" s="63"/>
      <c r="J263" s="63"/>
      <c r="K263" s="63"/>
      <c r="L263" s="63"/>
      <c r="M263" s="63"/>
      <c r="N263" s="24" t="s">
        <v>155</v>
      </c>
      <c r="O263" s="8"/>
      <c r="P263" s="8"/>
      <c r="Q263" s="8"/>
      <c r="R263" s="65">
        <f>A263*2.5</f>
        <v>0</v>
      </c>
      <c r="S263" s="65"/>
      <c r="T263" s="65"/>
      <c r="U263" s="65"/>
    </row>
    <row r="264" spans="1:21" x14ac:dyDescent="0.25">
      <c r="A264" s="62"/>
      <c r="B264" s="62"/>
      <c r="C264" s="62"/>
      <c r="D264" s="63" t="s">
        <v>156</v>
      </c>
      <c r="E264" s="63"/>
      <c r="F264" s="63"/>
      <c r="G264" s="63"/>
      <c r="H264" s="63"/>
      <c r="I264" s="63"/>
      <c r="J264" s="63"/>
      <c r="K264" s="63"/>
      <c r="L264" s="63"/>
      <c r="M264" s="63"/>
      <c r="N264" s="24" t="s">
        <v>157</v>
      </c>
      <c r="O264" s="8"/>
      <c r="P264" s="8"/>
      <c r="Q264" s="8"/>
      <c r="R264" s="65">
        <f>A264*5.5</f>
        <v>0</v>
      </c>
      <c r="S264" s="65"/>
      <c r="T264" s="65"/>
      <c r="U264" s="65"/>
    </row>
    <row r="265" spans="1:21" x14ac:dyDescent="0.25">
      <c r="A265" s="62"/>
      <c r="B265" s="62"/>
      <c r="C265" s="62"/>
      <c r="D265" s="63" t="s">
        <v>158</v>
      </c>
      <c r="E265" s="63"/>
      <c r="F265" s="63"/>
      <c r="G265" s="63"/>
      <c r="H265" s="63"/>
      <c r="I265" s="63"/>
      <c r="J265" s="63"/>
      <c r="K265" s="63"/>
      <c r="L265" s="63"/>
      <c r="M265" s="63"/>
      <c r="N265" s="25" t="s">
        <v>159</v>
      </c>
      <c r="O265" s="8"/>
      <c r="P265" s="8"/>
      <c r="Q265" s="8"/>
      <c r="R265" s="65">
        <f>A265*15.5</f>
        <v>0</v>
      </c>
      <c r="S265" s="65"/>
      <c r="T265" s="65"/>
      <c r="U265" s="65"/>
    </row>
    <row r="266" spans="1:21" x14ac:dyDescent="0.25">
      <c r="A266" s="62"/>
      <c r="B266" s="62"/>
      <c r="C266" s="62"/>
      <c r="D266" s="63" t="s">
        <v>160</v>
      </c>
      <c r="E266" s="63"/>
      <c r="F266" s="63"/>
      <c r="G266" s="63"/>
      <c r="H266" s="63"/>
      <c r="I266" s="63"/>
      <c r="J266" s="63"/>
      <c r="K266" s="63"/>
      <c r="L266" s="63"/>
      <c r="M266" s="63"/>
      <c r="N266" s="8" t="s">
        <v>161</v>
      </c>
      <c r="O266" s="8"/>
      <c r="P266" s="8"/>
      <c r="Q266" s="8"/>
      <c r="R266" s="65">
        <f>A266*8.5</f>
        <v>0</v>
      </c>
      <c r="S266" s="65"/>
      <c r="T266" s="65"/>
      <c r="U266" s="65"/>
    </row>
    <row r="267" spans="1:21" x14ac:dyDescent="0.25">
      <c r="A267" s="62"/>
      <c r="B267" s="62"/>
      <c r="C267" s="62"/>
      <c r="D267" s="63" t="s">
        <v>162</v>
      </c>
      <c r="E267" s="63"/>
      <c r="F267" s="63"/>
      <c r="G267" s="63"/>
      <c r="H267" s="63"/>
      <c r="I267" s="63"/>
      <c r="J267" s="63"/>
      <c r="K267" s="63"/>
      <c r="L267" s="63"/>
      <c r="M267" s="63"/>
      <c r="N267" s="8" t="s">
        <v>163</v>
      </c>
      <c r="O267" s="8"/>
      <c r="P267" s="8"/>
      <c r="Q267" s="8"/>
      <c r="R267" s="65">
        <f>A267*20.5</f>
        <v>0</v>
      </c>
      <c r="S267" s="65"/>
      <c r="T267" s="65"/>
      <c r="U267" s="65"/>
    </row>
    <row r="268" spans="1:21" x14ac:dyDescent="0.25">
      <c r="A268" s="62"/>
      <c r="B268" s="62"/>
      <c r="C268" s="62"/>
      <c r="D268" s="63" t="s">
        <v>164</v>
      </c>
      <c r="E268" s="63"/>
      <c r="F268" s="63"/>
      <c r="G268" s="63"/>
      <c r="H268" s="63"/>
      <c r="I268" s="63"/>
      <c r="J268" s="63"/>
      <c r="K268" s="63"/>
      <c r="L268" s="63"/>
      <c r="M268" s="63"/>
      <c r="N268" s="8" t="s">
        <v>165</v>
      </c>
      <c r="O268" s="8"/>
      <c r="P268" s="8"/>
      <c r="Q268" s="8"/>
      <c r="R268" s="65">
        <f>A268*15</f>
        <v>0</v>
      </c>
      <c r="S268" s="65"/>
      <c r="T268" s="65"/>
      <c r="U268" s="65"/>
    </row>
    <row r="269" spans="1:21" x14ac:dyDescent="0.25">
      <c r="A269" s="62"/>
      <c r="B269" s="62"/>
      <c r="C269" s="62"/>
      <c r="D269" s="63" t="s">
        <v>166</v>
      </c>
      <c r="E269" s="63"/>
      <c r="F269" s="63"/>
      <c r="G269" s="63"/>
      <c r="H269" s="63"/>
      <c r="I269" s="63"/>
      <c r="J269" s="63"/>
      <c r="K269" s="63"/>
      <c r="L269" s="63"/>
      <c r="M269" s="63"/>
      <c r="N269" s="8" t="s">
        <v>167</v>
      </c>
      <c r="O269" s="8"/>
      <c r="P269" s="8"/>
      <c r="Q269" s="8"/>
      <c r="R269" s="65">
        <f>A269*5</f>
        <v>0</v>
      </c>
      <c r="S269" s="65"/>
      <c r="T269" s="65"/>
      <c r="U269" s="65"/>
    </row>
    <row r="270" spans="1:21" x14ac:dyDescent="0.25">
      <c r="A270" s="26" t="s">
        <v>168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27"/>
    </row>
    <row r="271" spans="1:21" x14ac:dyDescent="0.25">
      <c r="A271" s="62"/>
      <c r="B271" s="62"/>
      <c r="C271" s="62"/>
      <c r="D271" s="63" t="s">
        <v>169</v>
      </c>
      <c r="E271" s="63"/>
      <c r="F271" s="63"/>
      <c r="G271" s="63"/>
      <c r="H271" s="63"/>
      <c r="I271" s="63"/>
      <c r="J271" s="63"/>
      <c r="K271" s="63"/>
      <c r="L271" s="63"/>
      <c r="M271" s="63"/>
      <c r="N271" s="7" t="s">
        <v>16</v>
      </c>
      <c r="O271" s="64">
        <v>21</v>
      </c>
      <c r="P271" s="64"/>
      <c r="Q271" s="8" t="s">
        <v>28</v>
      </c>
      <c r="R271" s="65">
        <f>A271*O271</f>
        <v>0</v>
      </c>
      <c r="S271" s="65"/>
      <c r="T271" s="65"/>
      <c r="U271" s="65"/>
    </row>
    <row r="272" spans="1:21" x14ac:dyDescent="0.25">
      <c r="A272" s="62"/>
      <c r="B272" s="62"/>
      <c r="C272" s="62"/>
      <c r="D272" s="63" t="s">
        <v>170</v>
      </c>
      <c r="E272" s="63"/>
      <c r="F272" s="63"/>
      <c r="G272" s="63"/>
      <c r="H272" s="63"/>
      <c r="I272" s="63"/>
      <c r="J272" s="63"/>
      <c r="K272" s="63"/>
      <c r="L272" s="63"/>
      <c r="M272" s="63"/>
      <c r="N272" s="7" t="s">
        <v>16</v>
      </c>
      <c r="O272" s="64">
        <v>21</v>
      </c>
      <c r="P272" s="64"/>
      <c r="Q272" s="8" t="s">
        <v>28</v>
      </c>
      <c r="R272" s="65">
        <f>A272*O272</f>
        <v>0</v>
      </c>
      <c r="S272" s="65"/>
      <c r="T272" s="65"/>
      <c r="U272" s="65"/>
    </row>
    <row r="273" spans="1:21" x14ac:dyDescent="0.25">
      <c r="A273" s="62"/>
      <c r="B273" s="62"/>
      <c r="C273" s="62"/>
      <c r="D273" s="63" t="s">
        <v>171</v>
      </c>
      <c r="E273" s="63"/>
      <c r="F273" s="63"/>
      <c r="G273" s="63"/>
      <c r="H273" s="63"/>
      <c r="I273" s="63"/>
      <c r="J273" s="63"/>
      <c r="K273" s="63"/>
      <c r="L273" s="63"/>
      <c r="M273" s="63"/>
      <c r="N273" s="7" t="s">
        <v>16</v>
      </c>
      <c r="O273" s="64">
        <v>21</v>
      </c>
      <c r="P273" s="64"/>
      <c r="Q273" s="8" t="s">
        <v>28</v>
      </c>
      <c r="R273" s="65">
        <f>A273*O273</f>
        <v>0</v>
      </c>
      <c r="S273" s="65"/>
      <c r="T273" s="65"/>
      <c r="U273" s="65"/>
    </row>
    <row r="274" spans="1:21" x14ac:dyDescent="0.25">
      <c r="A274" s="62"/>
      <c r="B274" s="62"/>
      <c r="C274" s="62"/>
      <c r="D274" s="63" t="s">
        <v>172</v>
      </c>
      <c r="E274" s="63"/>
      <c r="F274" s="63"/>
      <c r="G274" s="63"/>
      <c r="H274" s="63"/>
      <c r="I274" s="63"/>
      <c r="J274" s="63"/>
      <c r="K274" s="63"/>
      <c r="L274" s="63"/>
      <c r="M274" s="63"/>
      <c r="N274" s="7" t="s">
        <v>16</v>
      </c>
      <c r="O274" s="64">
        <v>21</v>
      </c>
      <c r="P274" s="64"/>
      <c r="Q274" s="8" t="s">
        <v>28</v>
      </c>
      <c r="R274" s="65">
        <f>A274*O274</f>
        <v>0</v>
      </c>
      <c r="S274" s="65"/>
      <c r="T274" s="65"/>
      <c r="U274" s="65"/>
    </row>
    <row r="275" spans="1:21" x14ac:dyDescent="0.25">
      <c r="A275" s="70" t="s">
        <v>173</v>
      </c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1">
        <f>SUM(R262:U269,R271:U274)</f>
        <v>0</v>
      </c>
      <c r="S275" s="71"/>
      <c r="T275" s="71"/>
      <c r="U275" s="71"/>
    </row>
    <row r="276" spans="1:2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72" t="s">
        <v>44</v>
      </c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3">
        <f>SUM(R258,R275)</f>
        <v>0</v>
      </c>
      <c r="S288" s="73"/>
      <c r="T288" s="73"/>
      <c r="U288" s="73"/>
    </row>
    <row r="289" spans="1:21" x14ac:dyDescent="0.25">
      <c r="A289" s="1" t="s">
        <v>174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thickBot="1" x14ac:dyDescent="0.3">
      <c r="A290" s="51" t="s">
        <v>175</v>
      </c>
      <c r="B290" s="51"/>
      <c r="C290" s="51"/>
      <c r="D290" s="51" t="s">
        <v>8</v>
      </c>
      <c r="E290" s="51"/>
      <c r="F290" s="51"/>
      <c r="G290" s="51"/>
      <c r="H290" s="51"/>
      <c r="I290" s="51"/>
      <c r="J290" s="51"/>
      <c r="K290" s="51"/>
      <c r="L290" s="51"/>
      <c r="M290" s="51"/>
      <c r="N290" s="51" t="s">
        <v>9</v>
      </c>
      <c r="O290" s="51"/>
      <c r="P290" s="51"/>
      <c r="Q290" s="51"/>
      <c r="R290" s="51" t="s">
        <v>10</v>
      </c>
      <c r="S290" s="51"/>
      <c r="T290" s="51"/>
      <c r="U290" s="51"/>
    </row>
    <row r="291" spans="1:21" ht="15.75" thickTop="1" x14ac:dyDescent="0.25">
      <c r="A291" s="66"/>
      <c r="B291" s="66"/>
      <c r="C291" s="66"/>
      <c r="D291" s="67" t="s">
        <v>176</v>
      </c>
      <c r="E291" s="67"/>
      <c r="F291" s="67"/>
      <c r="G291" s="67"/>
      <c r="H291" s="67"/>
      <c r="I291" s="67"/>
      <c r="J291" s="67"/>
      <c r="K291" s="67"/>
      <c r="L291" s="67"/>
      <c r="M291" s="67"/>
      <c r="N291" s="5" t="s">
        <v>16</v>
      </c>
      <c r="O291" s="68">
        <v>1800</v>
      </c>
      <c r="P291" s="68"/>
      <c r="Q291" s="6" t="s">
        <v>17</v>
      </c>
      <c r="R291" s="69">
        <f t="shared" ref="R291:R306" si="10">A291*O291</f>
        <v>0</v>
      </c>
      <c r="S291" s="69"/>
      <c r="T291" s="69"/>
      <c r="U291" s="69"/>
    </row>
    <row r="292" spans="1:21" x14ac:dyDescent="0.25">
      <c r="A292" s="62"/>
      <c r="B292" s="62"/>
      <c r="C292" s="62"/>
      <c r="D292" s="63" t="s">
        <v>177</v>
      </c>
      <c r="E292" s="63"/>
      <c r="F292" s="63"/>
      <c r="G292" s="63"/>
      <c r="H292" s="63"/>
      <c r="I292" s="63"/>
      <c r="J292" s="63"/>
      <c r="K292" s="63"/>
      <c r="L292" s="63"/>
      <c r="M292" s="63"/>
      <c r="N292" s="7" t="s">
        <v>16</v>
      </c>
      <c r="O292" s="64">
        <v>1950</v>
      </c>
      <c r="P292" s="64"/>
      <c r="Q292" s="8" t="s">
        <v>17</v>
      </c>
      <c r="R292" s="65">
        <f t="shared" si="10"/>
        <v>0</v>
      </c>
      <c r="S292" s="65"/>
      <c r="T292" s="65"/>
      <c r="U292" s="65"/>
    </row>
    <row r="293" spans="1:21" x14ac:dyDescent="0.25">
      <c r="A293" s="62"/>
      <c r="B293" s="62"/>
      <c r="C293" s="62"/>
      <c r="D293" s="63" t="s">
        <v>178</v>
      </c>
      <c r="E293" s="63"/>
      <c r="F293" s="63"/>
      <c r="G293" s="63"/>
      <c r="H293" s="63"/>
      <c r="I293" s="63"/>
      <c r="J293" s="63"/>
      <c r="K293" s="63"/>
      <c r="L293" s="63"/>
      <c r="M293" s="63"/>
      <c r="N293" s="7" t="s">
        <v>16</v>
      </c>
      <c r="O293" s="64">
        <v>2000</v>
      </c>
      <c r="P293" s="64"/>
      <c r="Q293" s="8" t="s">
        <v>17</v>
      </c>
      <c r="R293" s="65">
        <f t="shared" si="10"/>
        <v>0</v>
      </c>
      <c r="S293" s="65"/>
      <c r="T293" s="65"/>
      <c r="U293" s="65"/>
    </row>
    <row r="294" spans="1:21" x14ac:dyDescent="0.25">
      <c r="A294" s="62"/>
      <c r="B294" s="62"/>
      <c r="C294" s="62"/>
      <c r="D294" s="63" t="s">
        <v>179</v>
      </c>
      <c r="E294" s="63"/>
      <c r="F294" s="63"/>
      <c r="G294" s="63"/>
      <c r="H294" s="63"/>
      <c r="I294" s="63"/>
      <c r="J294" s="63"/>
      <c r="K294" s="63"/>
      <c r="L294" s="63"/>
      <c r="M294" s="63"/>
      <c r="N294" s="7" t="s">
        <v>16</v>
      </c>
      <c r="O294" s="64">
        <v>2300</v>
      </c>
      <c r="P294" s="64"/>
      <c r="Q294" s="8" t="s">
        <v>17</v>
      </c>
      <c r="R294" s="65">
        <f t="shared" si="10"/>
        <v>0</v>
      </c>
      <c r="S294" s="65"/>
      <c r="T294" s="65"/>
      <c r="U294" s="65"/>
    </row>
    <row r="295" spans="1:21" x14ac:dyDescent="0.25">
      <c r="A295" s="62"/>
      <c r="B295" s="62"/>
      <c r="C295" s="62"/>
      <c r="D295" s="63" t="s">
        <v>180</v>
      </c>
      <c r="E295" s="63"/>
      <c r="F295" s="63"/>
      <c r="G295" s="63"/>
      <c r="H295" s="63"/>
      <c r="I295" s="63"/>
      <c r="J295" s="63"/>
      <c r="K295" s="63"/>
      <c r="L295" s="63"/>
      <c r="M295" s="63"/>
      <c r="N295" s="7" t="s">
        <v>16</v>
      </c>
      <c r="O295" s="64">
        <v>2000</v>
      </c>
      <c r="P295" s="64"/>
      <c r="Q295" s="8" t="s">
        <v>17</v>
      </c>
      <c r="R295" s="65">
        <f t="shared" si="10"/>
        <v>0</v>
      </c>
      <c r="S295" s="65"/>
      <c r="T295" s="65"/>
      <c r="U295" s="65"/>
    </row>
    <row r="296" spans="1:21" x14ac:dyDescent="0.25">
      <c r="A296" s="62"/>
      <c r="B296" s="62"/>
      <c r="C296" s="62"/>
      <c r="D296" s="63" t="s">
        <v>181</v>
      </c>
      <c r="E296" s="63"/>
      <c r="F296" s="63"/>
      <c r="G296" s="63"/>
      <c r="H296" s="63"/>
      <c r="I296" s="63"/>
      <c r="J296" s="63"/>
      <c r="K296" s="63"/>
      <c r="L296" s="63"/>
      <c r="M296" s="63"/>
      <c r="N296" s="7" t="s">
        <v>16</v>
      </c>
      <c r="O296" s="64">
        <v>2300</v>
      </c>
      <c r="P296" s="64"/>
      <c r="Q296" s="8" t="s">
        <v>17</v>
      </c>
      <c r="R296" s="65">
        <f t="shared" si="10"/>
        <v>0</v>
      </c>
      <c r="S296" s="65"/>
      <c r="T296" s="65"/>
      <c r="U296" s="65"/>
    </row>
    <row r="297" spans="1:21" x14ac:dyDescent="0.25">
      <c r="A297" s="62"/>
      <c r="B297" s="62"/>
      <c r="C297" s="62"/>
      <c r="D297" s="63" t="s">
        <v>182</v>
      </c>
      <c r="E297" s="63"/>
      <c r="F297" s="63"/>
      <c r="G297" s="63"/>
      <c r="H297" s="63"/>
      <c r="I297" s="63"/>
      <c r="J297" s="63"/>
      <c r="K297" s="63"/>
      <c r="L297" s="63"/>
      <c r="M297" s="63"/>
      <c r="N297" s="7" t="s">
        <v>16</v>
      </c>
      <c r="O297" s="64">
        <v>1725</v>
      </c>
      <c r="P297" s="64"/>
      <c r="Q297" s="8" t="s">
        <v>17</v>
      </c>
      <c r="R297" s="65">
        <f t="shared" si="10"/>
        <v>0</v>
      </c>
      <c r="S297" s="65"/>
      <c r="T297" s="65"/>
      <c r="U297" s="65"/>
    </row>
    <row r="298" spans="1:21" x14ac:dyDescent="0.25">
      <c r="A298" s="62"/>
      <c r="B298" s="62"/>
      <c r="C298" s="62"/>
      <c r="D298" s="63" t="s">
        <v>183</v>
      </c>
      <c r="E298" s="63"/>
      <c r="F298" s="63"/>
      <c r="G298" s="63"/>
      <c r="H298" s="63"/>
      <c r="I298" s="63"/>
      <c r="J298" s="63"/>
      <c r="K298" s="63"/>
      <c r="L298" s="63"/>
      <c r="M298" s="63"/>
      <c r="N298" s="7" t="s">
        <v>16</v>
      </c>
      <c r="O298" s="64">
        <v>1725</v>
      </c>
      <c r="P298" s="64"/>
      <c r="Q298" s="8" t="s">
        <v>17</v>
      </c>
      <c r="R298" s="65">
        <f t="shared" si="10"/>
        <v>0</v>
      </c>
      <c r="S298" s="65"/>
      <c r="T298" s="65"/>
      <c r="U298" s="65"/>
    </row>
    <row r="299" spans="1:21" x14ac:dyDescent="0.25">
      <c r="A299" s="62"/>
      <c r="B299" s="62"/>
      <c r="C299" s="62"/>
      <c r="D299" s="63" t="s">
        <v>184</v>
      </c>
      <c r="E299" s="63"/>
      <c r="F299" s="63"/>
      <c r="G299" s="63"/>
      <c r="H299" s="63"/>
      <c r="I299" s="63"/>
      <c r="J299" s="63"/>
      <c r="K299" s="63"/>
      <c r="L299" s="63"/>
      <c r="M299" s="63"/>
      <c r="N299" s="7" t="s">
        <v>16</v>
      </c>
      <c r="O299" s="64">
        <v>5750</v>
      </c>
      <c r="P299" s="64"/>
      <c r="Q299" s="8" t="s">
        <v>17</v>
      </c>
      <c r="R299" s="65">
        <f t="shared" si="10"/>
        <v>0</v>
      </c>
      <c r="S299" s="65"/>
      <c r="T299" s="65"/>
      <c r="U299" s="65"/>
    </row>
    <row r="300" spans="1:21" x14ac:dyDescent="0.25">
      <c r="A300" s="62"/>
      <c r="B300" s="62"/>
      <c r="C300" s="62"/>
      <c r="D300" s="63" t="s">
        <v>185</v>
      </c>
      <c r="E300" s="63"/>
      <c r="F300" s="63"/>
      <c r="G300" s="63"/>
      <c r="H300" s="63"/>
      <c r="I300" s="63"/>
      <c r="J300" s="63"/>
      <c r="K300" s="63"/>
      <c r="L300" s="63"/>
      <c r="M300" s="63"/>
      <c r="N300" s="7" t="s">
        <v>16</v>
      </c>
      <c r="O300" s="64">
        <v>7475</v>
      </c>
      <c r="P300" s="64"/>
      <c r="Q300" s="8" t="s">
        <v>17</v>
      </c>
      <c r="R300" s="65">
        <f t="shared" si="10"/>
        <v>0</v>
      </c>
      <c r="S300" s="65"/>
      <c r="T300" s="65"/>
      <c r="U300" s="65"/>
    </row>
    <row r="301" spans="1:21" x14ac:dyDescent="0.25">
      <c r="A301" s="62"/>
      <c r="B301" s="62"/>
      <c r="C301" s="62"/>
      <c r="D301" s="63" t="s">
        <v>186</v>
      </c>
      <c r="E301" s="63"/>
      <c r="F301" s="63"/>
      <c r="G301" s="63"/>
      <c r="H301" s="63"/>
      <c r="I301" s="63"/>
      <c r="J301" s="63"/>
      <c r="K301" s="63"/>
      <c r="L301" s="63"/>
      <c r="M301" s="63"/>
      <c r="N301" s="7" t="s">
        <v>16</v>
      </c>
      <c r="O301" s="64">
        <v>4738</v>
      </c>
      <c r="P301" s="64"/>
      <c r="Q301" s="8" t="s">
        <v>17</v>
      </c>
      <c r="R301" s="65">
        <f t="shared" si="10"/>
        <v>0</v>
      </c>
      <c r="S301" s="65"/>
      <c r="T301" s="65"/>
      <c r="U301" s="65"/>
    </row>
    <row r="302" spans="1:21" x14ac:dyDescent="0.25">
      <c r="A302" s="62"/>
      <c r="B302" s="62"/>
      <c r="C302" s="62"/>
      <c r="D302" s="63" t="s">
        <v>187</v>
      </c>
      <c r="E302" s="63"/>
      <c r="F302" s="63"/>
      <c r="G302" s="63"/>
      <c r="H302" s="63"/>
      <c r="I302" s="63"/>
      <c r="J302" s="63"/>
      <c r="K302" s="63"/>
      <c r="L302" s="63"/>
      <c r="M302" s="63"/>
      <c r="N302" s="7" t="s">
        <v>16</v>
      </c>
      <c r="O302" s="64">
        <v>6095</v>
      </c>
      <c r="P302" s="64"/>
      <c r="Q302" s="8" t="s">
        <v>17</v>
      </c>
      <c r="R302" s="65">
        <f t="shared" si="10"/>
        <v>0</v>
      </c>
      <c r="S302" s="65"/>
      <c r="T302" s="65"/>
      <c r="U302" s="65"/>
    </row>
    <row r="303" spans="1:21" x14ac:dyDescent="0.25">
      <c r="A303" s="62"/>
      <c r="B303" s="62"/>
      <c r="C303" s="62"/>
      <c r="D303" s="63" t="s">
        <v>188</v>
      </c>
      <c r="E303" s="63"/>
      <c r="F303" s="63"/>
      <c r="G303" s="63"/>
      <c r="H303" s="63"/>
      <c r="I303" s="63"/>
      <c r="J303" s="63"/>
      <c r="K303" s="63"/>
      <c r="L303" s="63"/>
      <c r="M303" s="63"/>
      <c r="N303" s="7" t="s">
        <v>16</v>
      </c>
      <c r="O303" s="64">
        <v>3450</v>
      </c>
      <c r="P303" s="64"/>
      <c r="Q303" s="8" t="s">
        <v>17</v>
      </c>
      <c r="R303" s="65">
        <f t="shared" si="10"/>
        <v>0</v>
      </c>
      <c r="S303" s="65"/>
      <c r="T303" s="65"/>
      <c r="U303" s="65"/>
    </row>
    <row r="304" spans="1:21" x14ac:dyDescent="0.25">
      <c r="A304" s="62"/>
      <c r="B304" s="62"/>
      <c r="C304" s="62"/>
      <c r="D304" s="63" t="s">
        <v>189</v>
      </c>
      <c r="E304" s="63"/>
      <c r="F304" s="63"/>
      <c r="G304" s="63"/>
      <c r="H304" s="63"/>
      <c r="I304" s="63"/>
      <c r="J304" s="63"/>
      <c r="K304" s="63"/>
      <c r="L304" s="63"/>
      <c r="M304" s="63"/>
      <c r="N304" s="7" t="s">
        <v>16</v>
      </c>
      <c r="O304" s="64">
        <v>61</v>
      </c>
      <c r="P304" s="64"/>
      <c r="Q304" s="8" t="s">
        <v>102</v>
      </c>
      <c r="R304" s="65">
        <f t="shared" si="10"/>
        <v>0</v>
      </c>
      <c r="S304" s="65"/>
      <c r="T304" s="65"/>
      <c r="U304" s="65"/>
    </row>
    <row r="305" spans="1:21" x14ac:dyDescent="0.25">
      <c r="A305" s="62"/>
      <c r="B305" s="62"/>
      <c r="C305" s="62"/>
      <c r="D305" s="63" t="s">
        <v>190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7" t="s">
        <v>16</v>
      </c>
      <c r="O305" s="64">
        <v>61</v>
      </c>
      <c r="P305" s="64"/>
      <c r="Q305" s="8" t="s">
        <v>28</v>
      </c>
      <c r="R305" s="65">
        <f t="shared" si="10"/>
        <v>0</v>
      </c>
      <c r="S305" s="65"/>
      <c r="T305" s="65"/>
      <c r="U305" s="65"/>
    </row>
    <row r="306" spans="1:21" x14ac:dyDescent="0.25">
      <c r="A306" s="62"/>
      <c r="B306" s="62"/>
      <c r="C306" s="62"/>
      <c r="D306" s="63" t="s">
        <v>191</v>
      </c>
      <c r="E306" s="63"/>
      <c r="F306" s="63"/>
      <c r="G306" s="63"/>
      <c r="H306" s="63"/>
      <c r="I306" s="63"/>
      <c r="J306" s="63"/>
      <c r="K306" s="63"/>
      <c r="L306" s="63"/>
      <c r="M306" s="63"/>
      <c r="N306" s="7" t="s">
        <v>16</v>
      </c>
      <c r="O306" s="64">
        <v>81</v>
      </c>
      <c r="P306" s="64"/>
      <c r="Q306" s="8" t="s">
        <v>28</v>
      </c>
      <c r="R306" s="65">
        <f t="shared" si="10"/>
        <v>0</v>
      </c>
      <c r="S306" s="65"/>
      <c r="T306" s="65"/>
      <c r="U306" s="65"/>
    </row>
    <row r="307" spans="1:21" x14ac:dyDescent="0.25">
      <c r="A307" s="70" t="s">
        <v>192</v>
      </c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1">
        <f>SUM(R291:U306)</f>
        <v>0</v>
      </c>
      <c r="S307" s="71"/>
      <c r="T307" s="71"/>
      <c r="U307" s="7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5">
      <c r="A334" s="72" t="s">
        <v>44</v>
      </c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3">
        <f>R307</f>
        <v>0</v>
      </c>
      <c r="S334" s="73"/>
      <c r="T334" s="73"/>
      <c r="U334" s="73"/>
    </row>
    <row r="335" spans="1:21" x14ac:dyDescent="0.25">
      <c r="A335" s="1" t="s">
        <v>193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thickBot="1" x14ac:dyDescent="0.3">
      <c r="A336" s="51" t="s">
        <v>7</v>
      </c>
      <c r="B336" s="51"/>
      <c r="C336" s="51"/>
      <c r="D336" s="51" t="s">
        <v>8</v>
      </c>
      <c r="E336" s="51"/>
      <c r="F336" s="51"/>
      <c r="G336" s="51"/>
      <c r="H336" s="51"/>
      <c r="I336" s="51"/>
      <c r="J336" s="51"/>
      <c r="K336" s="51"/>
      <c r="L336" s="51"/>
      <c r="M336" s="51" t="s">
        <v>9</v>
      </c>
      <c r="N336" s="51"/>
      <c r="O336" s="51"/>
      <c r="P336" s="51"/>
      <c r="Q336" s="51"/>
      <c r="R336" s="51" t="s">
        <v>10</v>
      </c>
      <c r="S336" s="51"/>
      <c r="T336" s="51"/>
      <c r="U336" s="51"/>
    </row>
    <row r="337" spans="1:21" ht="15.75" thickTop="1" x14ac:dyDescent="0.25">
      <c r="A337" s="66"/>
      <c r="B337" s="66"/>
      <c r="C337" s="66"/>
      <c r="D337" s="88" t="s">
        <v>194</v>
      </c>
      <c r="E337" s="88"/>
      <c r="F337" s="88"/>
      <c r="G337" s="88"/>
      <c r="H337" s="88"/>
      <c r="I337" s="88"/>
      <c r="J337" s="88"/>
      <c r="K337" s="88"/>
      <c r="L337" s="88"/>
      <c r="M337" s="11" t="s">
        <v>16</v>
      </c>
      <c r="N337" s="68">
        <v>40</v>
      </c>
      <c r="O337" s="68"/>
      <c r="P337" s="13" t="s">
        <v>28</v>
      </c>
      <c r="Q337" s="28"/>
      <c r="R337" s="69">
        <f>+A337*N337</f>
        <v>0</v>
      </c>
      <c r="S337" s="69"/>
      <c r="T337" s="69"/>
      <c r="U337" s="69"/>
    </row>
    <row r="338" spans="1:21" x14ac:dyDescent="0.25">
      <c r="A338" s="62"/>
      <c r="B338" s="62"/>
      <c r="C338" s="62"/>
      <c r="D338" s="63" t="s">
        <v>195</v>
      </c>
      <c r="E338" s="63"/>
      <c r="F338" s="63"/>
      <c r="G338" s="63"/>
      <c r="H338" s="63"/>
      <c r="I338" s="63"/>
      <c r="J338" s="63"/>
      <c r="K338" s="63"/>
      <c r="L338" s="63"/>
      <c r="M338" s="12" t="s">
        <v>16</v>
      </c>
      <c r="N338" s="64">
        <v>25</v>
      </c>
      <c r="O338" s="64"/>
      <c r="P338" s="14" t="s">
        <v>28</v>
      </c>
      <c r="Q338" s="29"/>
      <c r="R338" s="65">
        <f t="shared" ref="R338:R344" si="11">A338*N338</f>
        <v>0</v>
      </c>
      <c r="S338" s="65"/>
      <c r="T338" s="65"/>
      <c r="U338" s="65"/>
    </row>
    <row r="339" spans="1:21" x14ac:dyDescent="0.25">
      <c r="A339" s="62"/>
      <c r="B339" s="62"/>
      <c r="C339" s="62"/>
      <c r="D339" s="63" t="s">
        <v>196</v>
      </c>
      <c r="E339" s="63"/>
      <c r="F339" s="63"/>
      <c r="G339" s="63"/>
      <c r="H339" s="63"/>
      <c r="I339" s="63"/>
      <c r="J339" s="63"/>
      <c r="K339" s="63"/>
      <c r="L339" s="63"/>
      <c r="M339" s="12" t="s">
        <v>16</v>
      </c>
      <c r="N339" s="64">
        <v>28</v>
      </c>
      <c r="O339" s="64"/>
      <c r="P339" s="14" t="s">
        <v>28</v>
      </c>
      <c r="Q339" s="29"/>
      <c r="R339" s="65">
        <f t="shared" si="11"/>
        <v>0</v>
      </c>
      <c r="S339" s="65"/>
      <c r="T339" s="65"/>
      <c r="U339" s="65"/>
    </row>
    <row r="340" spans="1:21" x14ac:dyDescent="0.25">
      <c r="A340" s="62"/>
      <c r="B340" s="62"/>
      <c r="C340" s="62"/>
      <c r="D340" s="63" t="s">
        <v>197</v>
      </c>
      <c r="E340" s="63"/>
      <c r="F340" s="63"/>
      <c r="G340" s="63"/>
      <c r="H340" s="63"/>
      <c r="I340" s="63"/>
      <c r="J340" s="63"/>
      <c r="K340" s="63"/>
      <c r="L340" s="63"/>
      <c r="M340" s="12" t="s">
        <v>16</v>
      </c>
      <c r="N340" s="64">
        <v>2000</v>
      </c>
      <c r="O340" s="64"/>
      <c r="P340" s="14" t="s">
        <v>17</v>
      </c>
      <c r="Q340" s="29"/>
      <c r="R340" s="65">
        <f t="shared" si="11"/>
        <v>0</v>
      </c>
      <c r="S340" s="65"/>
      <c r="T340" s="65"/>
      <c r="U340" s="65"/>
    </row>
    <row r="341" spans="1:21" x14ac:dyDescent="0.25">
      <c r="A341" s="62"/>
      <c r="B341" s="62"/>
      <c r="C341" s="62"/>
      <c r="D341" s="63" t="s">
        <v>198</v>
      </c>
      <c r="E341" s="63"/>
      <c r="F341" s="63"/>
      <c r="G341" s="63"/>
      <c r="H341" s="63"/>
      <c r="I341" s="63"/>
      <c r="J341" s="63"/>
      <c r="K341" s="63"/>
      <c r="L341" s="63"/>
      <c r="M341" s="12">
        <f>AC337</f>
        <v>0</v>
      </c>
      <c r="N341" s="75">
        <v>11</v>
      </c>
      <c r="O341" s="75"/>
      <c r="P341" s="14" t="s">
        <v>105</v>
      </c>
      <c r="Q341" s="29"/>
      <c r="R341" s="65">
        <f t="shared" si="11"/>
        <v>0</v>
      </c>
      <c r="S341" s="65"/>
      <c r="T341" s="65"/>
      <c r="U341" s="65"/>
    </row>
    <row r="342" spans="1:21" x14ac:dyDescent="0.25">
      <c r="A342" s="62"/>
      <c r="B342" s="62"/>
      <c r="C342" s="62"/>
      <c r="D342" s="63" t="s">
        <v>199</v>
      </c>
      <c r="E342" s="63"/>
      <c r="F342" s="63"/>
      <c r="G342" s="63"/>
      <c r="H342" s="63"/>
      <c r="I342" s="63"/>
      <c r="J342" s="63"/>
      <c r="K342" s="63"/>
      <c r="L342" s="63"/>
      <c r="M342" s="12" t="s">
        <v>16</v>
      </c>
      <c r="N342" s="64">
        <v>81</v>
      </c>
      <c r="O342" s="64"/>
      <c r="P342" s="14" t="s">
        <v>102</v>
      </c>
      <c r="Q342" s="29"/>
      <c r="R342" s="65">
        <f t="shared" si="11"/>
        <v>0</v>
      </c>
      <c r="S342" s="65"/>
      <c r="T342" s="65"/>
      <c r="U342" s="65"/>
    </row>
    <row r="343" spans="1:21" x14ac:dyDescent="0.25">
      <c r="A343" s="62"/>
      <c r="B343" s="62"/>
      <c r="C343" s="62"/>
      <c r="D343" s="63" t="s">
        <v>200</v>
      </c>
      <c r="E343" s="63"/>
      <c r="F343" s="63"/>
      <c r="G343" s="63"/>
      <c r="H343" s="63"/>
      <c r="I343" s="63"/>
      <c r="J343" s="63"/>
      <c r="K343" s="63"/>
      <c r="L343" s="63"/>
      <c r="M343" s="12" t="s">
        <v>16</v>
      </c>
      <c r="N343" s="64">
        <v>19</v>
      </c>
      <c r="O343" s="64"/>
      <c r="P343" s="14" t="s">
        <v>102</v>
      </c>
      <c r="Q343" s="29"/>
      <c r="R343" s="65">
        <f t="shared" si="11"/>
        <v>0</v>
      </c>
      <c r="S343" s="65"/>
      <c r="T343" s="65"/>
      <c r="U343" s="65"/>
    </row>
    <row r="344" spans="1:21" x14ac:dyDescent="0.25">
      <c r="A344" s="62"/>
      <c r="B344" s="62"/>
      <c r="C344" s="62"/>
      <c r="D344" s="63" t="s">
        <v>201</v>
      </c>
      <c r="E344" s="63"/>
      <c r="F344" s="63"/>
      <c r="G344" s="63"/>
      <c r="H344" s="63"/>
      <c r="I344" s="63"/>
      <c r="J344" s="63"/>
      <c r="K344" s="63"/>
      <c r="L344" s="63"/>
      <c r="M344" s="12" t="s">
        <v>16</v>
      </c>
      <c r="N344" s="64">
        <v>19</v>
      </c>
      <c r="O344" s="64"/>
      <c r="P344" s="14" t="s">
        <v>102</v>
      </c>
      <c r="Q344" s="30"/>
      <c r="R344" s="65">
        <f t="shared" si="11"/>
        <v>0</v>
      </c>
      <c r="S344" s="65"/>
      <c r="T344" s="65"/>
      <c r="U344" s="65"/>
    </row>
    <row r="345" spans="1:21" x14ac:dyDescent="0.25">
      <c r="A345" s="26" t="s">
        <v>202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31"/>
    </row>
    <row r="346" spans="1:21" x14ac:dyDescent="0.25">
      <c r="A346" s="62"/>
      <c r="B346" s="62"/>
      <c r="C346" s="62"/>
      <c r="D346" s="63" t="s">
        <v>203</v>
      </c>
      <c r="E346" s="63"/>
      <c r="F346" s="63"/>
      <c r="G346" s="63"/>
      <c r="H346" s="63"/>
      <c r="I346" s="63"/>
      <c r="J346" s="63"/>
      <c r="K346" s="63"/>
      <c r="L346" s="63"/>
      <c r="M346" s="12" t="s">
        <v>16</v>
      </c>
      <c r="N346" s="64">
        <v>34</v>
      </c>
      <c r="O346" s="64"/>
      <c r="P346" s="14" t="s">
        <v>105</v>
      </c>
      <c r="Q346" s="30"/>
      <c r="R346" s="65">
        <f>A346*N346</f>
        <v>0</v>
      </c>
      <c r="S346" s="65"/>
      <c r="T346" s="65"/>
      <c r="U346" s="65"/>
    </row>
    <row r="347" spans="1:21" x14ac:dyDescent="0.25">
      <c r="A347" s="62"/>
      <c r="B347" s="62"/>
      <c r="C347" s="62"/>
      <c r="D347" s="63" t="s">
        <v>204</v>
      </c>
      <c r="E347" s="63"/>
      <c r="F347" s="63"/>
      <c r="G347" s="63"/>
      <c r="H347" s="63"/>
      <c r="I347" s="63"/>
      <c r="J347" s="63"/>
      <c r="K347" s="63"/>
      <c r="L347" s="63"/>
      <c r="M347" s="12" t="s">
        <v>16</v>
      </c>
      <c r="N347" s="64">
        <v>44</v>
      </c>
      <c r="O347" s="64"/>
      <c r="P347" s="14" t="s">
        <v>105</v>
      </c>
      <c r="Q347" s="30"/>
      <c r="R347" s="65">
        <f>A347*N347</f>
        <v>0</v>
      </c>
      <c r="S347" s="65"/>
      <c r="T347" s="65"/>
      <c r="U347" s="65"/>
    </row>
    <row r="348" spans="1:21" x14ac:dyDescent="0.25">
      <c r="A348" s="62"/>
      <c r="B348" s="62"/>
      <c r="C348" s="62"/>
      <c r="D348" s="63" t="s">
        <v>205</v>
      </c>
      <c r="E348" s="63"/>
      <c r="F348" s="63"/>
      <c r="G348" s="63"/>
      <c r="H348" s="63"/>
      <c r="I348" s="63"/>
      <c r="J348" s="63"/>
      <c r="K348" s="63"/>
      <c r="L348" s="63"/>
      <c r="M348" s="12" t="s">
        <v>16</v>
      </c>
      <c r="N348" s="64">
        <v>50</v>
      </c>
      <c r="O348" s="64"/>
      <c r="P348" s="14" t="s">
        <v>105</v>
      </c>
      <c r="Q348" s="30"/>
      <c r="R348" s="65">
        <f>A348*N348</f>
        <v>0</v>
      </c>
      <c r="S348" s="65"/>
      <c r="T348" s="65"/>
      <c r="U348" s="65"/>
    </row>
    <row r="349" spans="1:21" x14ac:dyDescent="0.25">
      <c r="A349" s="62"/>
      <c r="B349" s="62"/>
      <c r="C349" s="62"/>
      <c r="D349" s="63" t="s">
        <v>206</v>
      </c>
      <c r="E349" s="63"/>
      <c r="F349" s="63"/>
      <c r="G349" s="63"/>
      <c r="H349" s="63"/>
      <c r="I349" s="63"/>
      <c r="J349" s="63"/>
      <c r="K349" s="63"/>
      <c r="L349" s="63"/>
      <c r="M349" s="12" t="s">
        <v>16</v>
      </c>
      <c r="N349" s="64">
        <v>72</v>
      </c>
      <c r="O349" s="64"/>
      <c r="P349" s="14" t="s">
        <v>102</v>
      </c>
      <c r="Q349" s="30"/>
      <c r="R349" s="65">
        <f>A349*N349</f>
        <v>0</v>
      </c>
      <c r="S349" s="65"/>
      <c r="T349" s="65"/>
      <c r="U349" s="65"/>
    </row>
    <row r="350" spans="1:21" x14ac:dyDescent="0.25">
      <c r="A350" s="62"/>
      <c r="B350" s="62"/>
      <c r="C350" s="62"/>
      <c r="D350" s="63" t="s">
        <v>207</v>
      </c>
      <c r="E350" s="63"/>
      <c r="F350" s="63"/>
      <c r="G350" s="63"/>
      <c r="H350" s="63"/>
      <c r="I350" s="63"/>
      <c r="J350" s="63"/>
      <c r="K350" s="63"/>
      <c r="L350" s="63"/>
      <c r="M350" s="12" t="s">
        <v>16</v>
      </c>
      <c r="N350" s="64">
        <v>29</v>
      </c>
      <c r="O350" s="64"/>
      <c r="P350" s="14" t="s">
        <v>139</v>
      </c>
      <c r="Q350" s="30"/>
      <c r="R350" s="65">
        <f>A350*N350</f>
        <v>0</v>
      </c>
      <c r="S350" s="65"/>
      <c r="T350" s="65"/>
      <c r="U350" s="65"/>
    </row>
    <row r="351" spans="1:21" x14ac:dyDescent="0.25">
      <c r="A351" s="62"/>
      <c r="B351" s="62"/>
      <c r="C351" s="62"/>
      <c r="D351" s="89" t="s">
        <v>208</v>
      </c>
      <c r="E351" s="89"/>
      <c r="F351" s="89"/>
      <c r="G351" s="89"/>
      <c r="H351" s="89"/>
      <c r="I351" s="89"/>
      <c r="J351" s="89"/>
      <c r="K351" s="89"/>
      <c r="L351" s="89"/>
      <c r="M351" s="32" t="s">
        <v>16</v>
      </c>
      <c r="N351" s="90">
        <v>18</v>
      </c>
      <c r="O351" s="90"/>
      <c r="P351" s="16" t="s">
        <v>105</v>
      </c>
      <c r="Q351" s="1"/>
      <c r="R351" s="65">
        <f>IF(A351&gt;0,IF(A351*15&gt;2500,A351*15,2500),0)</f>
        <v>0</v>
      </c>
      <c r="S351" s="65"/>
      <c r="T351" s="65"/>
      <c r="U351" s="65"/>
    </row>
    <row r="352" spans="1:21" x14ac:dyDescent="0.25">
      <c r="A352" s="62"/>
      <c r="B352" s="62"/>
      <c r="C352" s="62"/>
      <c r="D352" s="91" t="s">
        <v>209</v>
      </c>
      <c r="E352" s="91"/>
      <c r="F352" s="91"/>
      <c r="G352" s="91"/>
      <c r="H352" s="91"/>
      <c r="I352" s="91"/>
      <c r="J352" s="91"/>
      <c r="K352" s="91"/>
      <c r="L352" s="91"/>
      <c r="M352" s="33"/>
      <c r="N352" s="92" t="s">
        <v>210</v>
      </c>
      <c r="O352" s="92"/>
      <c r="P352" s="92"/>
      <c r="Q352" s="34"/>
      <c r="R352" s="65"/>
      <c r="S352" s="65"/>
      <c r="T352" s="65"/>
      <c r="U352" s="65"/>
    </row>
    <row r="353" spans="1:21" x14ac:dyDescent="0.25">
      <c r="A353" s="62"/>
      <c r="B353" s="62"/>
      <c r="C353" s="62"/>
      <c r="D353" s="63" t="s">
        <v>211</v>
      </c>
      <c r="E353" s="63"/>
      <c r="F353" s="63"/>
      <c r="G353" s="63"/>
      <c r="H353" s="63"/>
      <c r="I353" s="63"/>
      <c r="J353" s="63"/>
      <c r="K353" s="63"/>
      <c r="L353" s="63"/>
      <c r="M353" s="12" t="s">
        <v>16</v>
      </c>
      <c r="N353" s="64">
        <v>45</v>
      </c>
      <c r="O353" s="64"/>
      <c r="P353" s="14" t="s">
        <v>28</v>
      </c>
      <c r="Q353" s="30"/>
      <c r="R353" s="65">
        <f t="shared" ref="R353:R360" si="12">A353*N353</f>
        <v>0</v>
      </c>
      <c r="S353" s="65"/>
      <c r="T353" s="65"/>
      <c r="U353" s="65"/>
    </row>
    <row r="354" spans="1:21" x14ac:dyDescent="0.25">
      <c r="A354" s="62"/>
      <c r="B354" s="62"/>
      <c r="C354" s="62"/>
      <c r="D354" s="63" t="s">
        <v>212</v>
      </c>
      <c r="E354" s="63"/>
      <c r="F354" s="63"/>
      <c r="G354" s="63"/>
      <c r="H354" s="63"/>
      <c r="I354" s="63"/>
      <c r="J354" s="63"/>
      <c r="K354" s="63"/>
      <c r="L354" s="63"/>
      <c r="M354" s="12" t="s">
        <v>16</v>
      </c>
      <c r="N354" s="64">
        <v>3640</v>
      </c>
      <c r="O354" s="64"/>
      <c r="P354" s="14" t="s">
        <v>17</v>
      </c>
      <c r="Q354" s="30"/>
      <c r="R354" s="65">
        <f t="shared" si="12"/>
        <v>0</v>
      </c>
      <c r="S354" s="65"/>
      <c r="T354" s="65"/>
      <c r="U354" s="65"/>
    </row>
    <row r="355" spans="1:21" x14ac:dyDescent="0.25">
      <c r="A355" s="62"/>
      <c r="B355" s="62"/>
      <c r="C355" s="62"/>
      <c r="D355" s="63" t="s">
        <v>213</v>
      </c>
      <c r="E355" s="63"/>
      <c r="F355" s="63"/>
      <c r="G355" s="63"/>
      <c r="H355" s="63"/>
      <c r="I355" s="63"/>
      <c r="J355" s="63"/>
      <c r="K355" s="63"/>
      <c r="L355" s="63"/>
      <c r="M355" s="12" t="s">
        <v>16</v>
      </c>
      <c r="N355" s="64">
        <v>3640</v>
      </c>
      <c r="O355" s="64"/>
      <c r="P355" s="14" t="s">
        <v>17</v>
      </c>
      <c r="Q355" s="30"/>
      <c r="R355" s="65">
        <f t="shared" si="12"/>
        <v>0</v>
      </c>
      <c r="S355" s="65"/>
      <c r="T355" s="65"/>
      <c r="U355" s="65"/>
    </row>
    <row r="356" spans="1:21" x14ac:dyDescent="0.25">
      <c r="A356" s="62"/>
      <c r="B356" s="62"/>
      <c r="C356" s="62"/>
      <c r="D356" s="63" t="s">
        <v>214</v>
      </c>
      <c r="E356" s="63"/>
      <c r="F356" s="63"/>
      <c r="G356" s="63"/>
      <c r="H356" s="63"/>
      <c r="I356" s="63"/>
      <c r="J356" s="63"/>
      <c r="K356" s="63"/>
      <c r="L356" s="63"/>
      <c r="M356" s="12" t="s">
        <v>16</v>
      </c>
      <c r="N356" s="64">
        <v>460</v>
      </c>
      <c r="O356" s="64"/>
      <c r="P356" s="14" t="s">
        <v>17</v>
      </c>
      <c r="Q356" s="30"/>
      <c r="R356" s="65">
        <f t="shared" si="12"/>
        <v>0</v>
      </c>
      <c r="S356" s="65"/>
      <c r="T356" s="65"/>
      <c r="U356" s="65"/>
    </row>
    <row r="357" spans="1:21" x14ac:dyDescent="0.25">
      <c r="A357" s="62"/>
      <c r="B357" s="62"/>
      <c r="C357" s="62"/>
      <c r="D357" s="63" t="s">
        <v>215</v>
      </c>
      <c r="E357" s="63"/>
      <c r="F357" s="63"/>
      <c r="G357" s="63"/>
      <c r="H357" s="63"/>
      <c r="I357" s="63"/>
      <c r="J357" s="63"/>
      <c r="K357" s="63"/>
      <c r="L357" s="63"/>
      <c r="M357" s="12" t="s">
        <v>16</v>
      </c>
      <c r="N357" s="64">
        <v>525</v>
      </c>
      <c r="O357" s="64"/>
      <c r="P357" s="14"/>
      <c r="Q357" s="35"/>
      <c r="R357" s="65">
        <f t="shared" si="12"/>
        <v>0</v>
      </c>
      <c r="S357" s="65"/>
      <c r="T357" s="65"/>
      <c r="U357" s="65"/>
    </row>
    <row r="358" spans="1:21" x14ac:dyDescent="0.25">
      <c r="A358" s="62"/>
      <c r="B358" s="62"/>
      <c r="C358" s="62"/>
      <c r="D358" s="63" t="s">
        <v>216</v>
      </c>
      <c r="E358" s="63"/>
      <c r="F358" s="63"/>
      <c r="G358" s="63"/>
      <c r="H358" s="63"/>
      <c r="I358" s="63"/>
      <c r="J358" s="63"/>
      <c r="K358" s="63"/>
      <c r="L358" s="63"/>
      <c r="M358" s="12" t="s">
        <v>16</v>
      </c>
      <c r="N358" s="64">
        <v>450</v>
      </c>
      <c r="O358" s="64"/>
      <c r="P358" s="14"/>
      <c r="Q358" s="35"/>
      <c r="R358" s="65">
        <f t="shared" si="12"/>
        <v>0</v>
      </c>
      <c r="S358" s="65"/>
      <c r="T358" s="65"/>
      <c r="U358" s="65"/>
    </row>
    <row r="359" spans="1:21" x14ac:dyDescent="0.25">
      <c r="A359" s="62"/>
      <c r="B359" s="62"/>
      <c r="C359" s="62"/>
      <c r="D359" s="63" t="s">
        <v>217</v>
      </c>
      <c r="E359" s="63"/>
      <c r="F359" s="63"/>
      <c r="G359" s="63"/>
      <c r="H359" s="63"/>
      <c r="I359" s="63"/>
      <c r="J359" s="63"/>
      <c r="K359" s="63"/>
      <c r="L359" s="63"/>
      <c r="M359" s="12" t="s">
        <v>16</v>
      </c>
      <c r="N359" s="64">
        <v>415</v>
      </c>
      <c r="O359" s="64"/>
      <c r="P359" s="14"/>
      <c r="Q359" s="35"/>
      <c r="R359" s="65">
        <f t="shared" si="12"/>
        <v>0</v>
      </c>
      <c r="S359" s="65"/>
      <c r="T359" s="65"/>
      <c r="U359" s="65"/>
    </row>
    <row r="360" spans="1:21" x14ac:dyDescent="0.25">
      <c r="A360" s="62"/>
      <c r="B360" s="62"/>
      <c r="C360" s="62"/>
      <c r="D360" s="63" t="s">
        <v>218</v>
      </c>
      <c r="E360" s="63"/>
      <c r="F360" s="63"/>
      <c r="G360" s="63"/>
      <c r="H360" s="63"/>
      <c r="I360" s="63"/>
      <c r="J360" s="63"/>
      <c r="K360" s="63"/>
      <c r="L360" s="63"/>
      <c r="M360" s="12" t="s">
        <v>16</v>
      </c>
      <c r="N360" s="64">
        <v>24000</v>
      </c>
      <c r="O360" s="64"/>
      <c r="P360" s="14"/>
      <c r="Q360" s="35"/>
      <c r="R360" s="65">
        <f t="shared" si="12"/>
        <v>0</v>
      </c>
      <c r="S360" s="65"/>
      <c r="T360" s="65"/>
      <c r="U360" s="65"/>
    </row>
    <row r="361" spans="1:21" x14ac:dyDescent="0.25">
      <c r="A361" s="62"/>
      <c r="B361" s="62"/>
      <c r="C361" s="62"/>
      <c r="D361" s="63" t="s">
        <v>219</v>
      </c>
      <c r="E361" s="63"/>
      <c r="F361" s="63"/>
      <c r="G361" s="63"/>
      <c r="H361" s="63"/>
      <c r="I361" s="63"/>
      <c r="J361" s="63"/>
      <c r="K361" s="63"/>
      <c r="L361" s="63"/>
      <c r="M361" s="12" t="s">
        <v>16</v>
      </c>
      <c r="N361" s="93" t="s">
        <v>220</v>
      </c>
      <c r="O361" s="93"/>
      <c r="P361" s="14"/>
      <c r="Q361" s="35"/>
      <c r="R361" s="62"/>
      <c r="S361" s="62"/>
      <c r="T361" s="62"/>
      <c r="U361" s="62"/>
    </row>
    <row r="362" spans="1:21" x14ac:dyDescent="0.25">
      <c r="A362" s="62"/>
      <c r="B362" s="62"/>
      <c r="C362" s="62"/>
      <c r="D362" s="63" t="s">
        <v>221</v>
      </c>
      <c r="E362" s="63"/>
      <c r="F362" s="63"/>
      <c r="G362" s="63"/>
      <c r="H362" s="63"/>
      <c r="I362" s="63"/>
      <c r="J362" s="63"/>
      <c r="K362" s="63"/>
      <c r="L362" s="63"/>
      <c r="M362" s="12" t="s">
        <v>16</v>
      </c>
      <c r="N362" s="64">
        <v>720</v>
      </c>
      <c r="O362" s="64"/>
      <c r="P362" s="14" t="s">
        <v>17</v>
      </c>
      <c r="Q362" s="30"/>
      <c r="R362" s="65">
        <f t="shared" ref="R362:R369" si="13">A362*N362</f>
        <v>0</v>
      </c>
      <c r="S362" s="65"/>
      <c r="T362" s="65"/>
      <c r="U362" s="65"/>
    </row>
    <row r="363" spans="1:21" x14ac:dyDescent="0.25">
      <c r="A363" s="62"/>
      <c r="B363" s="62"/>
      <c r="C363" s="62"/>
      <c r="D363" s="63" t="s">
        <v>222</v>
      </c>
      <c r="E363" s="63"/>
      <c r="F363" s="63"/>
      <c r="G363" s="63"/>
      <c r="H363" s="63"/>
      <c r="I363" s="63"/>
      <c r="J363" s="63"/>
      <c r="K363" s="63"/>
      <c r="L363" s="63"/>
      <c r="M363" s="12" t="s">
        <v>16</v>
      </c>
      <c r="N363" s="64">
        <v>350</v>
      </c>
      <c r="O363" s="64"/>
      <c r="P363" s="14" t="s">
        <v>17</v>
      </c>
      <c r="Q363" s="30"/>
      <c r="R363" s="65">
        <f t="shared" si="13"/>
        <v>0</v>
      </c>
      <c r="S363" s="65"/>
      <c r="T363" s="65"/>
      <c r="U363" s="65"/>
    </row>
    <row r="364" spans="1:21" x14ac:dyDescent="0.25">
      <c r="A364" s="62"/>
      <c r="B364" s="62"/>
      <c r="C364" s="62"/>
      <c r="D364" s="63" t="s">
        <v>223</v>
      </c>
      <c r="E364" s="63"/>
      <c r="F364" s="63"/>
      <c r="G364" s="63"/>
      <c r="H364" s="63"/>
      <c r="I364" s="63"/>
      <c r="J364" s="63"/>
      <c r="K364" s="63"/>
      <c r="L364" s="63"/>
      <c r="M364" s="12" t="s">
        <v>16</v>
      </c>
      <c r="N364" s="64">
        <v>75</v>
      </c>
      <c r="O364" s="64"/>
      <c r="P364" s="14" t="s">
        <v>17</v>
      </c>
      <c r="Q364" s="30"/>
      <c r="R364" s="65">
        <f t="shared" si="13"/>
        <v>0</v>
      </c>
      <c r="S364" s="65"/>
      <c r="T364" s="65"/>
      <c r="U364" s="65"/>
    </row>
    <row r="365" spans="1:21" x14ac:dyDescent="0.25">
      <c r="A365" s="62"/>
      <c r="B365" s="62"/>
      <c r="C365" s="62"/>
      <c r="D365" s="63" t="s">
        <v>224</v>
      </c>
      <c r="E365" s="63"/>
      <c r="F365" s="63"/>
      <c r="G365" s="63"/>
      <c r="H365" s="63"/>
      <c r="I365" s="63"/>
      <c r="J365" s="63"/>
      <c r="K365" s="63"/>
      <c r="L365" s="63"/>
      <c r="M365" s="12" t="s">
        <v>16</v>
      </c>
      <c r="N365" s="64">
        <v>120</v>
      </c>
      <c r="O365" s="64"/>
      <c r="P365" s="14" t="s">
        <v>28</v>
      </c>
      <c r="Q365" s="30"/>
      <c r="R365" s="65">
        <f t="shared" si="13"/>
        <v>0</v>
      </c>
      <c r="S365" s="65"/>
      <c r="T365" s="65"/>
      <c r="U365" s="65"/>
    </row>
    <row r="366" spans="1:21" x14ac:dyDescent="0.25">
      <c r="A366" s="62"/>
      <c r="B366" s="62"/>
      <c r="C366" s="62"/>
      <c r="D366" s="63" t="s">
        <v>225</v>
      </c>
      <c r="E366" s="63"/>
      <c r="F366" s="63"/>
      <c r="G366" s="63"/>
      <c r="H366" s="63"/>
      <c r="I366" s="63"/>
      <c r="J366" s="63"/>
      <c r="K366" s="63"/>
      <c r="L366" s="63"/>
      <c r="M366" s="12" t="s">
        <v>16</v>
      </c>
      <c r="N366" s="75">
        <v>2.5</v>
      </c>
      <c r="O366" s="75"/>
      <c r="P366" s="14" t="s">
        <v>105</v>
      </c>
      <c r="Q366" s="30"/>
      <c r="R366" s="65">
        <f t="shared" si="13"/>
        <v>0</v>
      </c>
      <c r="S366" s="65"/>
      <c r="T366" s="65"/>
      <c r="U366" s="65"/>
    </row>
    <row r="367" spans="1:21" x14ac:dyDescent="0.25">
      <c r="A367" s="62"/>
      <c r="B367" s="62"/>
      <c r="C367" s="62"/>
      <c r="D367" s="63" t="s">
        <v>226</v>
      </c>
      <c r="E367" s="63"/>
      <c r="F367" s="63"/>
      <c r="G367" s="63"/>
      <c r="H367" s="63"/>
      <c r="I367" s="63"/>
      <c r="J367" s="63"/>
      <c r="K367" s="63"/>
      <c r="L367" s="63"/>
      <c r="M367" s="12" t="s">
        <v>16</v>
      </c>
      <c r="N367" s="75">
        <v>7</v>
      </c>
      <c r="O367" s="75"/>
      <c r="P367" s="14" t="s">
        <v>105</v>
      </c>
      <c r="Q367" s="30"/>
      <c r="R367" s="65">
        <f t="shared" si="13"/>
        <v>0</v>
      </c>
      <c r="S367" s="65"/>
      <c r="T367" s="65"/>
      <c r="U367" s="65"/>
    </row>
    <row r="368" spans="1:21" x14ac:dyDescent="0.25">
      <c r="A368" s="62"/>
      <c r="B368" s="62"/>
      <c r="C368" s="62"/>
      <c r="D368" s="63" t="s">
        <v>227</v>
      </c>
      <c r="E368" s="63"/>
      <c r="F368" s="63"/>
      <c r="G368" s="63"/>
      <c r="H368" s="63"/>
      <c r="I368" s="63"/>
      <c r="J368" s="63"/>
      <c r="K368" s="63"/>
      <c r="L368" s="63"/>
      <c r="M368" s="12" t="s">
        <v>16</v>
      </c>
      <c r="N368" s="64">
        <v>1725</v>
      </c>
      <c r="O368" s="64"/>
      <c r="P368" s="14" t="s">
        <v>17</v>
      </c>
      <c r="Q368" s="30"/>
      <c r="R368" s="65">
        <f t="shared" si="13"/>
        <v>0</v>
      </c>
      <c r="S368" s="65"/>
      <c r="T368" s="65"/>
      <c r="U368" s="65"/>
    </row>
    <row r="369" spans="1:21" x14ac:dyDescent="0.25">
      <c r="A369" s="62"/>
      <c r="B369" s="62"/>
      <c r="C369" s="62"/>
      <c r="D369" s="63" t="s">
        <v>228</v>
      </c>
      <c r="E369" s="63"/>
      <c r="F369" s="63"/>
      <c r="G369" s="63"/>
      <c r="H369" s="63"/>
      <c r="I369" s="63"/>
      <c r="J369" s="63"/>
      <c r="K369" s="63"/>
      <c r="L369" s="63"/>
      <c r="M369" s="12" t="s">
        <v>16</v>
      </c>
      <c r="N369" s="64">
        <v>5500</v>
      </c>
      <c r="O369" s="64"/>
      <c r="P369" s="8" t="s">
        <v>17</v>
      </c>
      <c r="Q369" s="30"/>
      <c r="R369" s="65">
        <f t="shared" si="13"/>
        <v>0</v>
      </c>
      <c r="S369" s="65"/>
      <c r="T369" s="65"/>
      <c r="U369" s="65"/>
    </row>
    <row r="370" spans="1:21" x14ac:dyDescent="0.25">
      <c r="A370" s="62"/>
      <c r="B370" s="62"/>
      <c r="C370" s="62"/>
      <c r="D370" s="63" t="s">
        <v>229</v>
      </c>
      <c r="E370" s="63"/>
      <c r="F370" s="63"/>
      <c r="G370" s="63"/>
      <c r="H370" s="63"/>
      <c r="I370" s="63"/>
      <c r="J370" s="63"/>
      <c r="K370" s="63"/>
      <c r="L370" s="63"/>
      <c r="M370" s="36" t="s">
        <v>230</v>
      </c>
      <c r="N370" s="37"/>
      <c r="O370" s="38"/>
      <c r="P370" s="38"/>
      <c r="Q370" s="39"/>
      <c r="R370" s="65">
        <f>IF(A370&gt;0,IF(A370&gt;40000,A370,40000),0)</f>
        <v>0</v>
      </c>
      <c r="S370" s="65"/>
      <c r="T370" s="65"/>
      <c r="U370" s="65"/>
    </row>
    <row r="371" spans="1:21" x14ac:dyDescent="0.25">
      <c r="A371" s="62"/>
      <c r="B371" s="62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40" t="s">
        <v>231</v>
      </c>
      <c r="N371" s="41"/>
      <c r="O371" s="41"/>
      <c r="P371" s="41"/>
      <c r="Q371" s="42"/>
      <c r="R371" s="65"/>
      <c r="S371" s="65"/>
      <c r="T371" s="65"/>
      <c r="U371" s="65"/>
    </row>
    <row r="372" spans="1:21" x14ac:dyDescent="0.25">
      <c r="A372" s="62"/>
      <c r="B372" s="62"/>
      <c r="C372" s="62"/>
      <c r="D372" s="94" t="s">
        <v>232</v>
      </c>
      <c r="E372" s="94"/>
      <c r="F372" s="94"/>
      <c r="G372" s="94"/>
      <c r="H372" s="94"/>
      <c r="I372" s="94"/>
      <c r="J372" s="94"/>
      <c r="K372" s="94"/>
      <c r="L372" s="94"/>
      <c r="M372" s="12" t="s">
        <v>16</v>
      </c>
      <c r="N372" s="64">
        <v>7000</v>
      </c>
      <c r="O372" s="64"/>
      <c r="P372" s="8"/>
      <c r="Q372" s="10"/>
      <c r="R372" s="95">
        <f>IF(A372&lt;1,0,5000)</f>
        <v>0</v>
      </c>
      <c r="S372" s="95"/>
      <c r="T372" s="95"/>
      <c r="U372" s="95"/>
    </row>
    <row r="373" spans="1:21" x14ac:dyDescent="0.25">
      <c r="A373" s="62"/>
      <c r="B373" s="62"/>
      <c r="C373" s="62"/>
      <c r="D373" s="94" t="s">
        <v>233</v>
      </c>
      <c r="E373" s="94"/>
      <c r="F373" s="94"/>
      <c r="G373" s="94"/>
      <c r="H373" s="94"/>
      <c r="I373" s="94"/>
      <c r="J373" s="94"/>
      <c r="K373" s="94"/>
      <c r="L373" s="94"/>
      <c r="M373" s="21" t="s">
        <v>234</v>
      </c>
      <c r="N373" s="8"/>
      <c r="O373" s="8"/>
      <c r="P373" s="8"/>
      <c r="Q373" s="10"/>
      <c r="R373" s="95">
        <f>IF(A373&lt;=0,0,IF(A373&gt;12000,A373,12000))</f>
        <v>0</v>
      </c>
      <c r="S373" s="95"/>
      <c r="T373" s="95"/>
      <c r="U373" s="95"/>
    </row>
    <row r="374" spans="1:21" x14ac:dyDescent="0.25">
      <c r="A374" s="70" t="s">
        <v>235</v>
      </c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1">
        <f>SUM(R337:U344,R346:U373)</f>
        <v>0</v>
      </c>
      <c r="S374" s="71"/>
      <c r="T374" s="71"/>
      <c r="U374" s="71"/>
    </row>
    <row r="375" spans="1:2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x14ac:dyDescent="0.25">
      <c r="A380" s="72" t="s">
        <v>44</v>
      </c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3">
        <f>R374</f>
        <v>0</v>
      </c>
      <c r="S380" s="73"/>
      <c r="T380" s="73"/>
      <c r="U380" s="73"/>
    </row>
    <row r="381" spans="1:21" x14ac:dyDescent="0.25">
      <c r="A381" s="2" t="s">
        <v>236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4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thickBot="1" x14ac:dyDescent="0.3">
      <c r="A383" s="51" t="s">
        <v>7</v>
      </c>
      <c r="B383" s="51"/>
      <c r="C383" s="51"/>
      <c r="D383" s="51"/>
      <c r="E383" s="51" t="s">
        <v>8</v>
      </c>
      <c r="F383" s="51"/>
      <c r="G383" s="51"/>
      <c r="H383" s="51"/>
      <c r="I383" s="51"/>
      <c r="J383" s="51"/>
      <c r="K383" s="51"/>
      <c r="L383" s="51"/>
      <c r="M383" s="51"/>
      <c r="N383" s="51" t="s">
        <v>9</v>
      </c>
      <c r="O383" s="51"/>
      <c r="P383" s="51"/>
      <c r="Q383" s="51"/>
      <c r="R383" s="51" t="s">
        <v>10</v>
      </c>
      <c r="S383" s="51"/>
      <c r="T383" s="51"/>
      <c r="U383" s="51"/>
    </row>
    <row r="384" spans="1:21" ht="15.75" thickTop="1" x14ac:dyDescent="0.25">
      <c r="A384" s="66"/>
      <c r="B384" s="66"/>
      <c r="C384" s="66"/>
      <c r="D384" s="66"/>
      <c r="E384" s="67" t="s">
        <v>237</v>
      </c>
      <c r="F384" s="67"/>
      <c r="G384" s="67"/>
      <c r="H384" s="67"/>
      <c r="I384" s="67"/>
      <c r="J384" s="67"/>
      <c r="K384" s="67"/>
      <c r="L384" s="67"/>
      <c r="M384" s="67"/>
      <c r="N384" s="11" t="s">
        <v>16</v>
      </c>
      <c r="O384" s="68">
        <v>9200</v>
      </c>
      <c r="P384" s="68"/>
      <c r="Q384" s="9" t="s">
        <v>17</v>
      </c>
      <c r="R384" s="69">
        <f>A384*O384</f>
        <v>0</v>
      </c>
      <c r="S384" s="69"/>
      <c r="T384" s="69"/>
      <c r="U384" s="69"/>
    </row>
    <row r="385" spans="1:21" x14ac:dyDescent="0.25">
      <c r="A385" s="62"/>
      <c r="B385" s="62"/>
      <c r="C385" s="62"/>
      <c r="D385" s="62"/>
      <c r="E385" s="63" t="s">
        <v>238</v>
      </c>
      <c r="F385" s="63"/>
      <c r="G385" s="63"/>
      <c r="H385" s="63"/>
      <c r="I385" s="63"/>
      <c r="J385" s="63"/>
      <c r="K385" s="63"/>
      <c r="L385" s="63"/>
      <c r="M385" s="63"/>
      <c r="N385" s="12" t="s">
        <v>16</v>
      </c>
      <c r="O385" s="8" t="s">
        <v>220</v>
      </c>
      <c r="P385" s="8"/>
      <c r="Q385" s="10"/>
      <c r="R385" s="62"/>
      <c r="S385" s="62"/>
      <c r="T385" s="62"/>
      <c r="U385" s="62"/>
    </row>
    <row r="386" spans="1:21" ht="4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x14ac:dyDescent="0.25">
      <c r="A387" s="16" t="s">
        <v>239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thickBot="1" x14ac:dyDescent="0.3">
      <c r="A388" s="51" t="s">
        <v>7</v>
      </c>
      <c r="B388" s="51"/>
      <c r="C388" s="51"/>
      <c r="D388" s="51"/>
      <c r="E388" s="51" t="s">
        <v>8</v>
      </c>
      <c r="F388" s="51"/>
      <c r="G388" s="51"/>
      <c r="H388" s="51"/>
      <c r="I388" s="51"/>
      <c r="J388" s="51"/>
      <c r="K388" s="51"/>
      <c r="L388" s="51"/>
      <c r="M388" s="51"/>
      <c r="N388" s="51" t="s">
        <v>9</v>
      </c>
      <c r="O388" s="51"/>
      <c r="P388" s="51"/>
      <c r="Q388" s="51"/>
      <c r="R388" s="51" t="s">
        <v>10</v>
      </c>
      <c r="S388" s="51"/>
      <c r="T388" s="51"/>
      <c r="U388" s="51"/>
    </row>
    <row r="389" spans="1:21" ht="15.75" thickTop="1" x14ac:dyDescent="0.25">
      <c r="A389" s="66"/>
      <c r="B389" s="66"/>
      <c r="C389" s="66"/>
      <c r="D389" s="66"/>
      <c r="E389" s="88" t="s">
        <v>240</v>
      </c>
      <c r="F389" s="88"/>
      <c r="G389" s="88"/>
      <c r="H389" s="88"/>
      <c r="I389" s="88"/>
      <c r="J389" s="88"/>
      <c r="K389" s="88"/>
      <c r="L389" s="88"/>
      <c r="M389" s="88"/>
      <c r="N389" s="5" t="s">
        <v>16</v>
      </c>
      <c r="O389" s="68">
        <v>60</v>
      </c>
      <c r="P389" s="68"/>
      <c r="Q389" s="13" t="s">
        <v>28</v>
      </c>
      <c r="R389" s="96">
        <f t="shared" ref="R389:R398" si="14">A389*O389</f>
        <v>0</v>
      </c>
      <c r="S389" s="96"/>
      <c r="T389" s="96"/>
      <c r="U389" s="96"/>
    </row>
    <row r="390" spans="1:21" x14ac:dyDescent="0.25">
      <c r="A390" s="62"/>
      <c r="B390" s="62"/>
      <c r="C390" s="62"/>
      <c r="D390" s="62"/>
      <c r="E390" s="94" t="s">
        <v>241</v>
      </c>
      <c r="F390" s="94"/>
      <c r="G390" s="94"/>
      <c r="H390" s="94"/>
      <c r="I390" s="94"/>
      <c r="J390" s="94"/>
      <c r="K390" s="94"/>
      <c r="L390" s="94"/>
      <c r="M390" s="94"/>
      <c r="N390" s="7" t="s">
        <v>16</v>
      </c>
      <c r="O390" s="64">
        <v>75</v>
      </c>
      <c r="P390" s="64"/>
      <c r="Q390" s="14" t="s">
        <v>28</v>
      </c>
      <c r="R390" s="95">
        <f t="shared" si="14"/>
        <v>0</v>
      </c>
      <c r="S390" s="95"/>
      <c r="T390" s="95"/>
      <c r="U390" s="95"/>
    </row>
    <row r="391" spans="1:21" x14ac:dyDescent="0.25">
      <c r="A391" s="62"/>
      <c r="B391" s="62"/>
      <c r="C391" s="62"/>
      <c r="D391" s="62"/>
      <c r="E391" s="94" t="s">
        <v>242</v>
      </c>
      <c r="F391" s="94"/>
      <c r="G391" s="94"/>
      <c r="H391" s="94"/>
      <c r="I391" s="94"/>
      <c r="J391" s="94"/>
      <c r="K391" s="94"/>
      <c r="L391" s="94"/>
      <c r="M391" s="94"/>
      <c r="N391" s="7" t="s">
        <v>16</v>
      </c>
      <c r="O391" s="64">
        <v>90</v>
      </c>
      <c r="P391" s="64"/>
      <c r="Q391" s="14" t="s">
        <v>28</v>
      </c>
      <c r="R391" s="95">
        <f t="shared" si="14"/>
        <v>0</v>
      </c>
      <c r="S391" s="95"/>
      <c r="T391" s="95"/>
      <c r="U391" s="95"/>
    </row>
    <row r="392" spans="1:21" x14ac:dyDescent="0.25">
      <c r="A392" s="62"/>
      <c r="B392" s="62"/>
      <c r="C392" s="62"/>
      <c r="D392" s="62"/>
      <c r="E392" s="94" t="s">
        <v>243</v>
      </c>
      <c r="F392" s="94"/>
      <c r="G392" s="94"/>
      <c r="H392" s="94"/>
      <c r="I392" s="94"/>
      <c r="J392" s="94"/>
      <c r="K392" s="94"/>
      <c r="L392" s="94"/>
      <c r="M392" s="94"/>
      <c r="N392" s="7" t="s">
        <v>16</v>
      </c>
      <c r="O392" s="64">
        <v>125</v>
      </c>
      <c r="P392" s="64"/>
      <c r="Q392" s="14" t="s">
        <v>28</v>
      </c>
      <c r="R392" s="95">
        <f t="shared" si="14"/>
        <v>0</v>
      </c>
      <c r="S392" s="95"/>
      <c r="T392" s="95"/>
      <c r="U392" s="95"/>
    </row>
    <row r="393" spans="1:21" x14ac:dyDescent="0.25">
      <c r="A393" s="62"/>
      <c r="B393" s="62"/>
      <c r="C393" s="62"/>
      <c r="D393" s="62"/>
      <c r="E393" s="94" t="s">
        <v>244</v>
      </c>
      <c r="F393" s="94"/>
      <c r="G393" s="94"/>
      <c r="H393" s="94"/>
      <c r="I393" s="94"/>
      <c r="J393" s="94"/>
      <c r="K393" s="94"/>
      <c r="L393" s="94"/>
      <c r="M393" s="94"/>
      <c r="N393" s="7" t="s">
        <v>16</v>
      </c>
      <c r="O393" s="64">
        <v>165</v>
      </c>
      <c r="P393" s="64"/>
      <c r="Q393" s="14" t="s">
        <v>28</v>
      </c>
      <c r="R393" s="95">
        <f t="shared" si="14"/>
        <v>0</v>
      </c>
      <c r="S393" s="95"/>
      <c r="T393" s="95"/>
      <c r="U393" s="95"/>
    </row>
    <row r="394" spans="1:21" x14ac:dyDescent="0.25">
      <c r="A394" s="62"/>
      <c r="B394" s="62"/>
      <c r="C394" s="62"/>
      <c r="D394" s="62"/>
      <c r="E394" s="94" t="s">
        <v>245</v>
      </c>
      <c r="F394" s="94"/>
      <c r="G394" s="94"/>
      <c r="H394" s="94"/>
      <c r="I394" s="94"/>
      <c r="J394" s="94"/>
      <c r="K394" s="94"/>
      <c r="L394" s="94"/>
      <c r="M394" s="94"/>
      <c r="N394" s="7" t="s">
        <v>16</v>
      </c>
      <c r="O394" s="64">
        <v>185</v>
      </c>
      <c r="P394" s="64"/>
      <c r="Q394" s="14" t="s">
        <v>28</v>
      </c>
      <c r="R394" s="95">
        <f t="shared" si="14"/>
        <v>0</v>
      </c>
      <c r="S394" s="95"/>
      <c r="T394" s="95"/>
      <c r="U394" s="95"/>
    </row>
    <row r="395" spans="1:21" x14ac:dyDescent="0.25">
      <c r="A395" s="62"/>
      <c r="B395" s="62"/>
      <c r="C395" s="62"/>
      <c r="D395" s="62"/>
      <c r="E395" s="94" t="s">
        <v>246</v>
      </c>
      <c r="F395" s="94"/>
      <c r="G395" s="94"/>
      <c r="H395" s="94"/>
      <c r="I395" s="94"/>
      <c r="J395" s="94"/>
      <c r="K395" s="94"/>
      <c r="L395" s="94"/>
      <c r="M395" s="94"/>
      <c r="N395" s="7" t="s">
        <v>16</v>
      </c>
      <c r="O395" s="64">
        <v>1200</v>
      </c>
      <c r="P395" s="64"/>
      <c r="Q395" s="14" t="s">
        <v>17</v>
      </c>
      <c r="R395" s="95">
        <f t="shared" si="14"/>
        <v>0</v>
      </c>
      <c r="S395" s="95"/>
      <c r="T395" s="95"/>
      <c r="U395" s="95"/>
    </row>
    <row r="396" spans="1:21" x14ac:dyDescent="0.25">
      <c r="A396" s="62"/>
      <c r="B396" s="62"/>
      <c r="C396" s="62"/>
      <c r="D396" s="62"/>
      <c r="E396" s="94" t="s">
        <v>247</v>
      </c>
      <c r="F396" s="94"/>
      <c r="G396" s="94"/>
      <c r="H396" s="94"/>
      <c r="I396" s="94"/>
      <c r="J396" s="94"/>
      <c r="K396" s="94"/>
      <c r="L396" s="94"/>
      <c r="M396" s="94"/>
      <c r="N396" s="7" t="s">
        <v>16</v>
      </c>
      <c r="O396" s="64">
        <v>3000</v>
      </c>
      <c r="P396" s="64"/>
      <c r="Q396" s="14" t="s">
        <v>17</v>
      </c>
      <c r="R396" s="95">
        <f t="shared" si="14"/>
        <v>0</v>
      </c>
      <c r="S396" s="95"/>
      <c r="T396" s="95"/>
      <c r="U396" s="95"/>
    </row>
    <row r="397" spans="1:21" x14ac:dyDescent="0.25">
      <c r="A397" s="62"/>
      <c r="B397" s="62"/>
      <c r="C397" s="62"/>
      <c r="D397" s="62"/>
      <c r="E397" s="94" t="s">
        <v>248</v>
      </c>
      <c r="F397" s="94"/>
      <c r="G397" s="94"/>
      <c r="H397" s="94"/>
      <c r="I397" s="94"/>
      <c r="J397" s="94"/>
      <c r="K397" s="94"/>
      <c r="L397" s="94"/>
      <c r="M397" s="94"/>
      <c r="N397" s="7" t="s">
        <v>16</v>
      </c>
      <c r="O397" s="64">
        <v>7000</v>
      </c>
      <c r="P397" s="64"/>
      <c r="Q397" s="14" t="s">
        <v>17</v>
      </c>
      <c r="R397" s="95">
        <f t="shared" si="14"/>
        <v>0</v>
      </c>
      <c r="S397" s="95"/>
      <c r="T397" s="95"/>
      <c r="U397" s="95"/>
    </row>
    <row r="398" spans="1:21" x14ac:dyDescent="0.25">
      <c r="A398" s="62"/>
      <c r="B398" s="62"/>
      <c r="C398" s="62"/>
      <c r="D398" s="62"/>
      <c r="E398" s="77" t="s">
        <v>249</v>
      </c>
      <c r="F398" s="77"/>
      <c r="G398" s="77"/>
      <c r="H398" s="77"/>
      <c r="I398" s="77"/>
      <c r="J398" s="77"/>
      <c r="K398" s="77"/>
      <c r="L398" s="77"/>
      <c r="M398" s="77"/>
      <c r="N398" s="78" t="s">
        <v>16</v>
      </c>
      <c r="O398" s="64">
        <v>2500</v>
      </c>
      <c r="P398" s="64"/>
      <c r="Q398" s="79" t="s">
        <v>17</v>
      </c>
      <c r="R398" s="65">
        <f t="shared" si="14"/>
        <v>0</v>
      </c>
      <c r="S398" s="65"/>
      <c r="T398" s="65"/>
      <c r="U398" s="65"/>
    </row>
    <row r="399" spans="1:21" x14ac:dyDescent="0.25">
      <c r="A399" s="62"/>
      <c r="B399" s="62"/>
      <c r="C399" s="62"/>
      <c r="D399" s="62"/>
      <c r="E399" s="97" t="s">
        <v>250</v>
      </c>
      <c r="F399" s="97"/>
      <c r="G399" s="97"/>
      <c r="H399" s="97"/>
      <c r="I399" s="97"/>
      <c r="J399" s="97"/>
      <c r="K399" s="97"/>
      <c r="L399" s="97"/>
      <c r="M399" s="97"/>
      <c r="N399" s="78"/>
      <c r="O399" s="64"/>
      <c r="P399" s="64"/>
      <c r="Q399" s="79"/>
      <c r="R399" s="65"/>
      <c r="S399" s="65"/>
      <c r="T399" s="65"/>
      <c r="U399" s="65"/>
    </row>
    <row r="400" spans="1:21" x14ac:dyDescent="0.25">
      <c r="A400" s="62"/>
      <c r="B400" s="62"/>
      <c r="C400" s="62"/>
      <c r="D400" s="62"/>
      <c r="E400" s="94" t="s">
        <v>251</v>
      </c>
      <c r="F400" s="94"/>
      <c r="G400" s="94"/>
      <c r="H400" s="94"/>
      <c r="I400" s="94"/>
      <c r="J400" s="94"/>
      <c r="K400" s="94"/>
      <c r="L400" s="94"/>
      <c r="M400" s="94"/>
      <c r="N400" s="7" t="s">
        <v>16</v>
      </c>
      <c r="O400" s="64">
        <v>40000</v>
      </c>
      <c r="P400" s="64"/>
      <c r="Q400" s="14" t="s">
        <v>17</v>
      </c>
      <c r="R400" s="95">
        <f>A400*O400</f>
        <v>0</v>
      </c>
      <c r="S400" s="95"/>
      <c r="T400" s="95"/>
      <c r="U400" s="95"/>
    </row>
    <row r="401" spans="1:21" x14ac:dyDescent="0.25">
      <c r="A401" s="62"/>
      <c r="B401" s="62"/>
      <c r="C401" s="62"/>
      <c r="D401" s="62"/>
      <c r="E401" s="94" t="s">
        <v>252</v>
      </c>
      <c r="F401" s="94"/>
      <c r="G401" s="94"/>
      <c r="H401" s="94"/>
      <c r="I401" s="94"/>
      <c r="J401" s="94"/>
      <c r="K401" s="94"/>
      <c r="L401" s="94"/>
      <c r="M401" s="94"/>
      <c r="N401" s="7" t="s">
        <v>16</v>
      </c>
      <c r="O401" s="64">
        <v>3000</v>
      </c>
      <c r="P401" s="64"/>
      <c r="Q401" s="14" t="s">
        <v>17</v>
      </c>
      <c r="R401" s="95">
        <f>A401*O401</f>
        <v>0</v>
      </c>
      <c r="S401" s="95"/>
      <c r="T401" s="95"/>
      <c r="U401" s="95"/>
    </row>
    <row r="402" spans="1:21" x14ac:dyDescent="0.25">
      <c r="A402" s="62"/>
      <c r="B402" s="62"/>
      <c r="C402" s="62"/>
      <c r="D402" s="62"/>
      <c r="E402" s="94" t="s">
        <v>253</v>
      </c>
      <c r="F402" s="94"/>
      <c r="G402" s="94"/>
      <c r="H402" s="94"/>
      <c r="I402" s="94"/>
      <c r="J402" s="94"/>
      <c r="K402" s="94"/>
      <c r="L402" s="94"/>
      <c r="M402" s="94"/>
      <c r="N402" s="7" t="s">
        <v>16</v>
      </c>
      <c r="O402" s="64">
        <v>6800</v>
      </c>
      <c r="P402" s="64"/>
      <c r="Q402" s="14" t="s">
        <v>17</v>
      </c>
      <c r="R402" s="95">
        <f>A402*O402</f>
        <v>0</v>
      </c>
      <c r="S402" s="95"/>
      <c r="T402" s="95"/>
      <c r="U402" s="95"/>
    </row>
    <row r="403" spans="1:21" x14ac:dyDescent="0.25">
      <c r="A403" s="62"/>
      <c r="B403" s="62"/>
      <c r="C403" s="62"/>
      <c r="D403" s="62"/>
      <c r="E403" s="94" t="s">
        <v>254</v>
      </c>
      <c r="F403" s="94"/>
      <c r="G403" s="94"/>
      <c r="H403" s="94"/>
      <c r="I403" s="94"/>
      <c r="J403" s="94"/>
      <c r="K403" s="94"/>
      <c r="L403" s="94"/>
      <c r="M403" s="94"/>
      <c r="N403" s="7" t="s">
        <v>16</v>
      </c>
      <c r="O403" s="64">
        <v>10000</v>
      </c>
      <c r="P403" s="64"/>
      <c r="Q403" s="14" t="s">
        <v>17</v>
      </c>
      <c r="R403" s="95">
        <f>A403*O403</f>
        <v>0</v>
      </c>
      <c r="S403" s="95"/>
      <c r="T403" s="95"/>
      <c r="U403" s="95"/>
    </row>
    <row r="404" spans="1:21" x14ac:dyDescent="0.25">
      <c r="A404" s="70" t="s">
        <v>255</v>
      </c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1">
        <f>SUM(R389:U403)</f>
        <v>0</v>
      </c>
      <c r="S404" s="71"/>
      <c r="T404" s="71"/>
      <c r="U404" s="71"/>
    </row>
    <row r="405" spans="1:2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x14ac:dyDescent="0.25">
      <c r="A428" s="72" t="s">
        <v>44</v>
      </c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3">
        <f>SUM(R384,R385,R404)</f>
        <v>0</v>
      </c>
      <c r="S428" s="73"/>
      <c r="T428" s="73"/>
      <c r="U428" s="73"/>
    </row>
    <row r="429" spans="1:21" x14ac:dyDescent="0.25">
      <c r="A429" s="16" t="s">
        <v>256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thickBot="1" x14ac:dyDescent="0.3">
      <c r="A430" s="51" t="s">
        <v>7</v>
      </c>
      <c r="B430" s="51"/>
      <c r="C430" s="51"/>
      <c r="D430" s="51" t="s">
        <v>8</v>
      </c>
      <c r="E430" s="51"/>
      <c r="F430" s="51"/>
      <c r="G430" s="51"/>
      <c r="H430" s="51"/>
      <c r="I430" s="51"/>
      <c r="J430" s="51"/>
      <c r="K430" s="51"/>
      <c r="L430" s="51"/>
      <c r="M430" s="51"/>
      <c r="N430" s="51" t="s">
        <v>9</v>
      </c>
      <c r="O430" s="51"/>
      <c r="P430" s="51"/>
      <c r="Q430" s="51"/>
      <c r="R430" s="51" t="s">
        <v>10</v>
      </c>
      <c r="S430" s="51"/>
      <c r="T430" s="51"/>
      <c r="U430" s="51"/>
    </row>
    <row r="431" spans="1:21" ht="15.75" thickTop="1" x14ac:dyDescent="0.25">
      <c r="A431" s="66"/>
      <c r="B431" s="66"/>
      <c r="C431" s="66"/>
      <c r="D431" s="88" t="s">
        <v>257</v>
      </c>
      <c r="E431" s="88"/>
      <c r="F431" s="88"/>
      <c r="G431" s="88"/>
      <c r="H431" s="88"/>
      <c r="I431" s="88"/>
      <c r="J431" s="88"/>
      <c r="K431" s="88"/>
      <c r="L431" s="88"/>
      <c r="M431" s="88"/>
      <c r="N431" s="5" t="s">
        <v>16</v>
      </c>
      <c r="O431" s="68">
        <v>35</v>
      </c>
      <c r="P431" s="68"/>
      <c r="Q431" s="6" t="s">
        <v>28</v>
      </c>
      <c r="R431" s="96">
        <f t="shared" ref="R431:R441" si="15">A431*O431</f>
        <v>0</v>
      </c>
      <c r="S431" s="96"/>
      <c r="T431" s="96"/>
      <c r="U431" s="96"/>
    </row>
    <row r="432" spans="1:21" x14ac:dyDescent="0.25">
      <c r="A432" s="62"/>
      <c r="B432" s="62"/>
      <c r="C432" s="62"/>
      <c r="D432" s="94" t="s">
        <v>258</v>
      </c>
      <c r="E432" s="94"/>
      <c r="F432" s="94"/>
      <c r="G432" s="94"/>
      <c r="H432" s="94"/>
      <c r="I432" s="94"/>
      <c r="J432" s="94"/>
      <c r="K432" s="94"/>
      <c r="L432" s="94"/>
      <c r="M432" s="94"/>
      <c r="N432" s="7" t="s">
        <v>16</v>
      </c>
      <c r="O432" s="64">
        <v>81</v>
      </c>
      <c r="P432" s="64"/>
      <c r="Q432" s="8" t="s">
        <v>28</v>
      </c>
      <c r="R432" s="95">
        <f t="shared" si="15"/>
        <v>0</v>
      </c>
      <c r="S432" s="95"/>
      <c r="T432" s="95"/>
      <c r="U432" s="95"/>
    </row>
    <row r="433" spans="1:21" x14ac:dyDescent="0.25">
      <c r="A433" s="62"/>
      <c r="B433" s="62"/>
      <c r="C433" s="62"/>
      <c r="D433" s="94" t="s">
        <v>242</v>
      </c>
      <c r="E433" s="94"/>
      <c r="F433" s="94"/>
      <c r="G433" s="94"/>
      <c r="H433" s="94"/>
      <c r="I433" s="94"/>
      <c r="J433" s="94"/>
      <c r="K433" s="94"/>
      <c r="L433" s="94"/>
      <c r="M433" s="94"/>
      <c r="N433" s="7" t="s">
        <v>16</v>
      </c>
      <c r="O433" s="64">
        <v>95</v>
      </c>
      <c r="P433" s="64"/>
      <c r="Q433" s="8" t="s">
        <v>28</v>
      </c>
      <c r="R433" s="95">
        <f t="shared" si="15"/>
        <v>0</v>
      </c>
      <c r="S433" s="95"/>
      <c r="T433" s="95"/>
      <c r="U433" s="95"/>
    </row>
    <row r="434" spans="1:21" x14ac:dyDescent="0.25">
      <c r="A434" s="62"/>
      <c r="B434" s="62"/>
      <c r="C434" s="62"/>
      <c r="D434" s="94" t="s">
        <v>259</v>
      </c>
      <c r="E434" s="94"/>
      <c r="F434" s="94"/>
      <c r="G434" s="94"/>
      <c r="H434" s="94"/>
      <c r="I434" s="94"/>
      <c r="J434" s="94"/>
      <c r="K434" s="94"/>
      <c r="L434" s="94"/>
      <c r="M434" s="94"/>
      <c r="N434" s="7" t="s">
        <v>16</v>
      </c>
      <c r="O434" s="64">
        <v>100</v>
      </c>
      <c r="P434" s="64"/>
      <c r="Q434" s="8" t="s">
        <v>28</v>
      </c>
      <c r="R434" s="95">
        <f t="shared" si="15"/>
        <v>0</v>
      </c>
      <c r="S434" s="95"/>
      <c r="T434" s="95"/>
      <c r="U434" s="95"/>
    </row>
    <row r="435" spans="1:21" x14ac:dyDescent="0.25">
      <c r="A435" s="62"/>
      <c r="B435" s="62"/>
      <c r="C435" s="62"/>
      <c r="D435" s="94" t="s">
        <v>260</v>
      </c>
      <c r="E435" s="94"/>
      <c r="F435" s="94"/>
      <c r="G435" s="94"/>
      <c r="H435" s="94"/>
      <c r="I435" s="94"/>
      <c r="J435" s="94"/>
      <c r="K435" s="94"/>
      <c r="L435" s="94"/>
      <c r="M435" s="94"/>
      <c r="N435" s="7" t="s">
        <v>16</v>
      </c>
      <c r="O435" s="64">
        <v>110</v>
      </c>
      <c r="P435" s="64"/>
      <c r="Q435" s="8" t="s">
        <v>28</v>
      </c>
      <c r="R435" s="95">
        <f t="shared" si="15"/>
        <v>0</v>
      </c>
      <c r="S435" s="95"/>
      <c r="T435" s="95"/>
      <c r="U435" s="95"/>
    </row>
    <row r="436" spans="1:21" x14ac:dyDescent="0.25">
      <c r="A436" s="62"/>
      <c r="B436" s="62"/>
      <c r="C436" s="62"/>
      <c r="D436" s="94" t="s">
        <v>261</v>
      </c>
      <c r="E436" s="94"/>
      <c r="F436" s="94"/>
      <c r="G436" s="94"/>
      <c r="H436" s="94"/>
      <c r="I436" s="94"/>
      <c r="J436" s="94"/>
      <c r="K436" s="94"/>
      <c r="L436" s="94"/>
      <c r="M436" s="94"/>
      <c r="N436" s="7" t="s">
        <v>16</v>
      </c>
      <c r="O436" s="64">
        <v>170</v>
      </c>
      <c r="P436" s="64"/>
      <c r="Q436" s="8" t="s">
        <v>28</v>
      </c>
      <c r="R436" s="95">
        <f t="shared" si="15"/>
        <v>0</v>
      </c>
      <c r="S436" s="95"/>
      <c r="T436" s="95"/>
      <c r="U436" s="95"/>
    </row>
    <row r="437" spans="1:21" x14ac:dyDescent="0.25">
      <c r="A437" s="62"/>
      <c r="B437" s="62"/>
      <c r="C437" s="62"/>
      <c r="D437" s="94" t="s">
        <v>243</v>
      </c>
      <c r="E437" s="94"/>
      <c r="F437" s="94"/>
      <c r="G437" s="94"/>
      <c r="H437" s="94"/>
      <c r="I437" s="94"/>
      <c r="J437" s="94"/>
      <c r="K437" s="94"/>
      <c r="L437" s="94"/>
      <c r="M437" s="94"/>
      <c r="N437" s="7" t="s">
        <v>16</v>
      </c>
      <c r="O437" s="64">
        <v>185</v>
      </c>
      <c r="P437" s="64"/>
      <c r="Q437" s="8" t="s">
        <v>28</v>
      </c>
      <c r="R437" s="95">
        <f t="shared" si="15"/>
        <v>0</v>
      </c>
      <c r="S437" s="95"/>
      <c r="T437" s="95"/>
      <c r="U437" s="95"/>
    </row>
    <row r="438" spans="1:21" x14ac:dyDescent="0.25">
      <c r="A438" s="62"/>
      <c r="B438" s="62"/>
      <c r="C438" s="62"/>
      <c r="D438" s="94" t="s">
        <v>262</v>
      </c>
      <c r="E438" s="94"/>
      <c r="F438" s="94"/>
      <c r="G438" s="94"/>
      <c r="H438" s="94"/>
      <c r="I438" s="94"/>
      <c r="J438" s="94"/>
      <c r="K438" s="94"/>
      <c r="L438" s="94"/>
      <c r="M438" s="94"/>
      <c r="N438" s="7" t="s">
        <v>16</v>
      </c>
      <c r="O438" s="64">
        <v>225</v>
      </c>
      <c r="P438" s="64"/>
      <c r="Q438" s="8" t="s">
        <v>28</v>
      </c>
      <c r="R438" s="95">
        <f t="shared" si="15"/>
        <v>0</v>
      </c>
      <c r="S438" s="95"/>
      <c r="T438" s="95"/>
      <c r="U438" s="95"/>
    </row>
    <row r="439" spans="1:21" x14ac:dyDescent="0.25">
      <c r="A439" s="62"/>
      <c r="B439" s="62"/>
      <c r="C439" s="62"/>
      <c r="D439" s="94" t="s">
        <v>263</v>
      </c>
      <c r="E439" s="94"/>
      <c r="F439" s="94"/>
      <c r="G439" s="94"/>
      <c r="H439" s="94"/>
      <c r="I439" s="94"/>
      <c r="J439" s="94"/>
      <c r="K439" s="94"/>
      <c r="L439" s="94"/>
      <c r="M439" s="94"/>
      <c r="N439" s="7" t="s">
        <v>16</v>
      </c>
      <c r="O439" s="64">
        <v>11000</v>
      </c>
      <c r="P439" s="64"/>
      <c r="Q439" s="8" t="s">
        <v>17</v>
      </c>
      <c r="R439" s="95">
        <f t="shared" si="15"/>
        <v>0</v>
      </c>
      <c r="S439" s="95"/>
      <c r="T439" s="95"/>
      <c r="U439" s="95"/>
    </row>
    <row r="440" spans="1:21" x14ac:dyDescent="0.25">
      <c r="A440" s="62"/>
      <c r="B440" s="62"/>
      <c r="C440" s="62"/>
      <c r="D440" s="94" t="s">
        <v>264</v>
      </c>
      <c r="E440" s="94"/>
      <c r="F440" s="94"/>
      <c r="G440" s="94"/>
      <c r="H440" s="94"/>
      <c r="I440" s="94"/>
      <c r="J440" s="94"/>
      <c r="K440" s="94"/>
      <c r="L440" s="94"/>
      <c r="M440" s="94"/>
      <c r="N440" s="7" t="s">
        <v>16</v>
      </c>
      <c r="O440" s="64">
        <v>11000</v>
      </c>
      <c r="P440" s="64"/>
      <c r="Q440" s="8" t="s">
        <v>17</v>
      </c>
      <c r="R440" s="95">
        <f t="shared" si="15"/>
        <v>0</v>
      </c>
      <c r="S440" s="95"/>
      <c r="T440" s="95"/>
      <c r="U440" s="95"/>
    </row>
    <row r="441" spans="1:21" x14ac:dyDescent="0.25">
      <c r="A441" s="62"/>
      <c r="B441" s="62"/>
      <c r="C441" s="62"/>
      <c r="D441" s="89" t="s">
        <v>265</v>
      </c>
      <c r="E441" s="89"/>
      <c r="F441" s="89"/>
      <c r="G441" s="89"/>
      <c r="H441" s="89"/>
      <c r="I441" s="89"/>
      <c r="J441" s="89"/>
      <c r="K441" s="89"/>
      <c r="L441" s="89"/>
      <c r="M441" s="89"/>
      <c r="N441" s="78" t="s">
        <v>16</v>
      </c>
      <c r="O441" s="64">
        <v>1200</v>
      </c>
      <c r="P441" s="64"/>
      <c r="Q441" s="79" t="s">
        <v>17</v>
      </c>
      <c r="R441" s="65">
        <f t="shared" si="15"/>
        <v>0</v>
      </c>
      <c r="S441" s="65"/>
      <c r="T441" s="65"/>
      <c r="U441" s="65"/>
    </row>
    <row r="442" spans="1:21" x14ac:dyDescent="0.25">
      <c r="A442" s="62"/>
      <c r="B442" s="62"/>
      <c r="C442" s="62"/>
      <c r="D442" s="91" t="s">
        <v>266</v>
      </c>
      <c r="E442" s="91"/>
      <c r="F442" s="91"/>
      <c r="G442" s="91"/>
      <c r="H442" s="91"/>
      <c r="I442" s="91"/>
      <c r="J442" s="91"/>
      <c r="K442" s="91"/>
      <c r="L442" s="91"/>
      <c r="M442" s="91"/>
      <c r="N442" s="78"/>
      <c r="O442" s="64"/>
      <c r="P442" s="64"/>
      <c r="Q442" s="79"/>
      <c r="R442" s="65"/>
      <c r="S442" s="65"/>
      <c r="T442" s="65"/>
      <c r="U442" s="65"/>
    </row>
    <row r="443" spans="1:21" x14ac:dyDescent="0.25">
      <c r="A443" s="62"/>
      <c r="B443" s="62"/>
      <c r="C443" s="62"/>
      <c r="D443" s="89" t="s">
        <v>267</v>
      </c>
      <c r="E443" s="89"/>
      <c r="F443" s="89"/>
      <c r="G443" s="89"/>
      <c r="H443" s="89"/>
      <c r="I443" s="89"/>
      <c r="J443" s="89"/>
      <c r="K443" s="89"/>
      <c r="L443" s="89"/>
      <c r="M443" s="89"/>
      <c r="N443" s="78" t="s">
        <v>16</v>
      </c>
      <c r="O443" s="64">
        <v>1200</v>
      </c>
      <c r="P443" s="64"/>
      <c r="Q443" s="79" t="s">
        <v>17</v>
      </c>
      <c r="R443" s="65">
        <f>A443*O443</f>
        <v>0</v>
      </c>
      <c r="S443" s="65"/>
      <c r="T443" s="65"/>
      <c r="U443" s="65"/>
    </row>
    <row r="444" spans="1:21" x14ac:dyDescent="0.25">
      <c r="A444" s="62"/>
      <c r="B444" s="62"/>
      <c r="C444" s="62"/>
      <c r="D444" s="91" t="s">
        <v>268</v>
      </c>
      <c r="E444" s="91"/>
      <c r="F444" s="91"/>
      <c r="G444" s="91"/>
      <c r="H444" s="91"/>
      <c r="I444" s="91"/>
      <c r="J444" s="91"/>
      <c r="K444" s="91"/>
      <c r="L444" s="91"/>
      <c r="M444" s="91"/>
      <c r="N444" s="78"/>
      <c r="O444" s="64"/>
      <c r="P444" s="64"/>
      <c r="Q444" s="79"/>
      <c r="R444" s="65"/>
      <c r="S444" s="65"/>
      <c r="T444" s="65"/>
      <c r="U444" s="65"/>
    </row>
    <row r="445" spans="1:21" x14ac:dyDescent="0.25">
      <c r="A445" s="62"/>
      <c r="B445" s="62"/>
      <c r="C445" s="62"/>
      <c r="D445" s="94" t="s">
        <v>269</v>
      </c>
      <c r="E445" s="94"/>
      <c r="F445" s="94"/>
      <c r="G445" s="94"/>
      <c r="H445" s="94"/>
      <c r="I445" s="94"/>
      <c r="J445" s="94"/>
      <c r="K445" s="94"/>
      <c r="L445" s="94"/>
      <c r="M445" s="94"/>
      <c r="N445" s="7" t="s">
        <v>16</v>
      </c>
      <c r="O445" s="64">
        <v>290</v>
      </c>
      <c r="P445" s="64"/>
      <c r="Q445" s="14" t="s">
        <v>270</v>
      </c>
      <c r="R445" s="95">
        <f t="shared" ref="R445:R456" si="16">A445*O445</f>
        <v>0</v>
      </c>
      <c r="S445" s="95"/>
      <c r="T445" s="95"/>
      <c r="U445" s="95"/>
    </row>
    <row r="446" spans="1:21" x14ac:dyDescent="0.25">
      <c r="A446" s="62"/>
      <c r="B446" s="62"/>
      <c r="C446" s="62"/>
      <c r="D446" s="94" t="s">
        <v>271</v>
      </c>
      <c r="E446" s="94"/>
      <c r="F446" s="94"/>
      <c r="G446" s="94"/>
      <c r="H446" s="94"/>
      <c r="I446" s="94"/>
      <c r="J446" s="94"/>
      <c r="K446" s="94"/>
      <c r="L446" s="94"/>
      <c r="M446" s="94"/>
      <c r="N446" s="7" t="s">
        <v>16</v>
      </c>
      <c r="O446" s="64">
        <v>50</v>
      </c>
      <c r="P446" s="64"/>
      <c r="Q446" s="14" t="s">
        <v>28</v>
      </c>
      <c r="R446" s="95">
        <f t="shared" si="16"/>
        <v>0</v>
      </c>
      <c r="S446" s="95"/>
      <c r="T446" s="95"/>
      <c r="U446" s="95"/>
    </row>
    <row r="447" spans="1:21" x14ac:dyDescent="0.25">
      <c r="A447" s="62"/>
      <c r="B447" s="62"/>
      <c r="C447" s="62"/>
      <c r="D447" s="94" t="s">
        <v>272</v>
      </c>
      <c r="E447" s="94"/>
      <c r="F447" s="94"/>
      <c r="G447" s="94"/>
      <c r="H447" s="94"/>
      <c r="I447" s="94"/>
      <c r="J447" s="94"/>
      <c r="K447" s="94"/>
      <c r="L447" s="94"/>
      <c r="M447" s="94"/>
      <c r="N447" s="7" t="s">
        <v>16</v>
      </c>
      <c r="O447" s="64">
        <v>60</v>
      </c>
      <c r="P447" s="64"/>
      <c r="Q447" s="14" t="s">
        <v>28</v>
      </c>
      <c r="R447" s="95">
        <f t="shared" si="16"/>
        <v>0</v>
      </c>
      <c r="S447" s="95"/>
      <c r="T447" s="95"/>
      <c r="U447" s="95"/>
    </row>
    <row r="448" spans="1:21" x14ac:dyDescent="0.25">
      <c r="A448" s="62"/>
      <c r="B448" s="62"/>
      <c r="C448" s="62"/>
      <c r="D448" s="94" t="s">
        <v>273</v>
      </c>
      <c r="E448" s="94"/>
      <c r="F448" s="94"/>
      <c r="G448" s="94"/>
      <c r="H448" s="94"/>
      <c r="I448" s="94"/>
      <c r="J448" s="94"/>
      <c r="K448" s="94"/>
      <c r="L448" s="94"/>
      <c r="M448" s="94"/>
      <c r="N448" s="7" t="s">
        <v>16</v>
      </c>
      <c r="O448" s="64">
        <v>70</v>
      </c>
      <c r="P448" s="64"/>
      <c r="Q448" s="14" t="s">
        <v>28</v>
      </c>
      <c r="R448" s="95">
        <f t="shared" si="16"/>
        <v>0</v>
      </c>
      <c r="S448" s="95"/>
      <c r="T448" s="95"/>
      <c r="U448" s="95"/>
    </row>
    <row r="449" spans="1:21" x14ac:dyDescent="0.25">
      <c r="A449" s="62"/>
      <c r="B449" s="62"/>
      <c r="C449" s="62"/>
      <c r="D449" s="94" t="s">
        <v>274</v>
      </c>
      <c r="E449" s="94"/>
      <c r="F449" s="94"/>
      <c r="G449" s="94"/>
      <c r="H449" s="94"/>
      <c r="I449" s="94"/>
      <c r="J449" s="94"/>
      <c r="K449" s="94"/>
      <c r="L449" s="94"/>
      <c r="M449" s="94"/>
      <c r="N449" s="7" t="s">
        <v>16</v>
      </c>
      <c r="O449" s="64">
        <v>75</v>
      </c>
      <c r="P449" s="64"/>
      <c r="Q449" s="14" t="s">
        <v>28</v>
      </c>
      <c r="R449" s="95">
        <f t="shared" si="16"/>
        <v>0</v>
      </c>
      <c r="S449" s="95"/>
      <c r="T449" s="95"/>
      <c r="U449" s="95"/>
    </row>
    <row r="450" spans="1:21" x14ac:dyDescent="0.25">
      <c r="A450" s="62"/>
      <c r="B450" s="62"/>
      <c r="C450" s="62"/>
      <c r="D450" s="94" t="s">
        <v>275</v>
      </c>
      <c r="E450" s="94"/>
      <c r="F450" s="94"/>
      <c r="G450" s="94"/>
      <c r="H450" s="94"/>
      <c r="I450" s="94"/>
      <c r="J450" s="94"/>
      <c r="K450" s="94"/>
      <c r="L450" s="94"/>
      <c r="M450" s="94"/>
      <c r="N450" s="7" t="s">
        <v>16</v>
      </c>
      <c r="O450" s="64">
        <v>2900</v>
      </c>
      <c r="P450" s="64"/>
      <c r="Q450" s="14" t="s">
        <v>17</v>
      </c>
      <c r="R450" s="95">
        <f t="shared" si="16"/>
        <v>0</v>
      </c>
      <c r="S450" s="95"/>
      <c r="T450" s="95"/>
      <c r="U450" s="95"/>
    </row>
    <row r="451" spans="1:21" x14ac:dyDescent="0.25">
      <c r="A451" s="62"/>
      <c r="B451" s="62"/>
      <c r="C451" s="62"/>
      <c r="D451" s="94" t="s">
        <v>276</v>
      </c>
      <c r="E451" s="94"/>
      <c r="F451" s="94"/>
      <c r="G451" s="94"/>
      <c r="H451" s="94"/>
      <c r="I451" s="94"/>
      <c r="J451" s="94"/>
      <c r="K451" s="94"/>
      <c r="L451" s="94"/>
      <c r="M451" s="94"/>
      <c r="N451" s="7" t="s">
        <v>16</v>
      </c>
      <c r="O451" s="64">
        <v>4050</v>
      </c>
      <c r="P451" s="64"/>
      <c r="Q451" s="14" t="s">
        <v>17</v>
      </c>
      <c r="R451" s="95">
        <f t="shared" si="16"/>
        <v>0</v>
      </c>
      <c r="S451" s="95"/>
      <c r="T451" s="95"/>
      <c r="U451" s="95"/>
    </row>
    <row r="452" spans="1:21" x14ac:dyDescent="0.25">
      <c r="A452" s="62"/>
      <c r="B452" s="62"/>
      <c r="C452" s="62"/>
      <c r="D452" s="94" t="s">
        <v>277</v>
      </c>
      <c r="E452" s="94"/>
      <c r="F452" s="94"/>
      <c r="G452" s="94"/>
      <c r="H452" s="94"/>
      <c r="I452" s="94"/>
      <c r="J452" s="94"/>
      <c r="K452" s="94"/>
      <c r="L452" s="94"/>
      <c r="M452" s="94"/>
      <c r="N452" s="7" t="s">
        <v>16</v>
      </c>
      <c r="O452" s="64">
        <v>600</v>
      </c>
      <c r="P452" s="64"/>
      <c r="Q452" s="14" t="s">
        <v>28</v>
      </c>
      <c r="R452" s="95">
        <f t="shared" si="16"/>
        <v>0</v>
      </c>
      <c r="S452" s="95"/>
      <c r="T452" s="95"/>
      <c r="U452" s="95"/>
    </row>
    <row r="453" spans="1:21" x14ac:dyDescent="0.25">
      <c r="A453" s="62"/>
      <c r="B453" s="62"/>
      <c r="C453" s="62"/>
      <c r="D453" s="94" t="s">
        <v>278</v>
      </c>
      <c r="E453" s="94"/>
      <c r="F453" s="94"/>
      <c r="G453" s="94"/>
      <c r="H453" s="94"/>
      <c r="I453" s="94"/>
      <c r="J453" s="94"/>
      <c r="K453" s="94"/>
      <c r="L453" s="94"/>
      <c r="M453" s="94"/>
      <c r="N453" s="7" t="s">
        <v>16</v>
      </c>
      <c r="O453" s="64">
        <v>5200</v>
      </c>
      <c r="P453" s="64"/>
      <c r="Q453" s="14" t="s">
        <v>17</v>
      </c>
      <c r="R453" s="95">
        <f t="shared" si="16"/>
        <v>0</v>
      </c>
      <c r="S453" s="95"/>
      <c r="T453" s="95"/>
      <c r="U453" s="95"/>
    </row>
    <row r="454" spans="1:21" x14ac:dyDescent="0.2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7" t="s">
        <v>16</v>
      </c>
      <c r="O454" s="100"/>
      <c r="P454" s="100"/>
      <c r="Q454" s="43"/>
      <c r="R454" s="95">
        <f t="shared" si="16"/>
        <v>0</v>
      </c>
      <c r="S454" s="95"/>
      <c r="T454" s="95"/>
      <c r="U454" s="95"/>
    </row>
    <row r="455" spans="1:21" x14ac:dyDescent="0.2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7" t="s">
        <v>16</v>
      </c>
      <c r="O455" s="100"/>
      <c r="P455" s="100"/>
      <c r="Q455" s="43"/>
      <c r="R455" s="95">
        <f t="shared" si="16"/>
        <v>0</v>
      </c>
      <c r="S455" s="95"/>
      <c r="T455" s="95"/>
      <c r="U455" s="95"/>
    </row>
    <row r="456" spans="1:21" x14ac:dyDescent="0.2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7" t="s">
        <v>16</v>
      </c>
      <c r="O456" s="100"/>
      <c r="P456" s="100"/>
      <c r="Q456" s="43"/>
      <c r="R456" s="95">
        <f t="shared" si="16"/>
        <v>0</v>
      </c>
      <c r="S456" s="95"/>
      <c r="T456" s="95"/>
      <c r="U456" s="95"/>
    </row>
    <row r="457" spans="1:21" x14ac:dyDescent="0.25">
      <c r="A457" s="70" t="s">
        <v>279</v>
      </c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1">
        <f>SUM(R431:U456)</f>
        <v>0</v>
      </c>
      <c r="S457" s="71"/>
      <c r="T457" s="71"/>
      <c r="U457" s="71"/>
    </row>
    <row r="458" spans="1:21" x14ac:dyDescent="0.25">
      <c r="A458" s="44" t="s">
        <v>280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4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x14ac:dyDescent="0.25">
      <c r="A460" s="72" t="s">
        <v>44</v>
      </c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3">
        <f>R457</f>
        <v>0</v>
      </c>
      <c r="S460" s="73"/>
      <c r="T460" s="73"/>
      <c r="U460" s="73"/>
    </row>
    <row r="461" spans="1:21" x14ac:dyDescent="0.25">
      <c r="A461" s="98" t="s">
        <v>281</v>
      </c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73">
        <f>SUM(R53,R101,R148,R194,R240,R288,R334,R380,R428,R460)</f>
        <v>0</v>
      </c>
      <c r="S461" s="73"/>
      <c r="T461" s="73"/>
      <c r="U461" s="73"/>
    </row>
    <row r="462" spans="1:21" x14ac:dyDescent="0.25">
      <c r="A462" s="99" t="s">
        <v>282</v>
      </c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73"/>
      <c r="S462" s="73"/>
      <c r="T462" s="73"/>
      <c r="U462" s="73"/>
    </row>
    <row r="463" spans="1:21" ht="4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x14ac:dyDescent="0.25">
      <c r="A464" s="2" t="s">
        <v>283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4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x14ac:dyDescent="0.25">
      <c r="A466" s="45" t="s">
        <v>284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104">
        <f>IF(R461*0.1&gt;50000,50000,R461*0.1)</f>
        <v>0</v>
      </c>
      <c r="S466" s="104"/>
      <c r="T466" s="104"/>
      <c r="U466" s="104"/>
    </row>
    <row r="467" spans="1:21" x14ac:dyDescent="0.25">
      <c r="A467" s="45" t="s">
        <v>285</v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104">
        <f>R461*0.03</f>
        <v>0</v>
      </c>
      <c r="S467" s="104"/>
      <c r="T467" s="104"/>
      <c r="U467" s="104"/>
    </row>
    <row r="468" spans="1:21" ht="18" x14ac:dyDescent="0.35">
      <c r="A468" s="105" t="s">
        <v>286</v>
      </c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6">
        <f>SUM(R461,R466,R467)</f>
        <v>0</v>
      </c>
      <c r="S468" s="106"/>
      <c r="T468" s="106"/>
      <c r="U468" s="106"/>
    </row>
    <row r="469" spans="1:21" ht="4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x14ac:dyDescent="0.25">
      <c r="A470" s="2" t="s">
        <v>287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4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thickBot="1" x14ac:dyDescent="0.3">
      <c r="A472" s="51" t="s">
        <v>7</v>
      </c>
      <c r="B472" s="51"/>
      <c r="C472" s="51"/>
      <c r="D472" s="51" t="s">
        <v>8</v>
      </c>
      <c r="E472" s="51"/>
      <c r="F472" s="51"/>
      <c r="G472" s="51"/>
      <c r="H472" s="51"/>
      <c r="I472" s="51"/>
      <c r="J472" s="51"/>
      <c r="K472" s="51"/>
      <c r="L472" s="51"/>
      <c r="M472" s="51"/>
      <c r="N472" s="51" t="s">
        <v>9</v>
      </c>
      <c r="O472" s="51"/>
      <c r="P472" s="51"/>
      <c r="Q472" s="51"/>
      <c r="R472" s="51" t="s">
        <v>10</v>
      </c>
      <c r="S472" s="51"/>
      <c r="T472" s="51"/>
      <c r="U472" s="51"/>
    </row>
    <row r="473" spans="1:21" ht="15.75" thickTop="1" x14ac:dyDescent="0.25">
      <c r="A473" s="66"/>
      <c r="B473" s="66"/>
      <c r="C473" s="66"/>
      <c r="D473" s="88" t="s">
        <v>288</v>
      </c>
      <c r="E473" s="88"/>
      <c r="F473" s="88"/>
      <c r="G473" s="88"/>
      <c r="H473" s="88"/>
      <c r="I473" s="88"/>
      <c r="J473" s="88"/>
      <c r="K473" s="88"/>
      <c r="L473" s="88"/>
      <c r="M473" s="88"/>
      <c r="N473" s="103">
        <v>18000</v>
      </c>
      <c r="O473" s="103"/>
      <c r="P473" s="103"/>
      <c r="Q473" s="103"/>
      <c r="R473" s="96">
        <f>A473*N473</f>
        <v>0</v>
      </c>
      <c r="S473" s="96"/>
      <c r="T473" s="96"/>
      <c r="U473" s="96"/>
    </row>
    <row r="474" spans="1:21" x14ac:dyDescent="0.25">
      <c r="A474" s="62"/>
      <c r="B474" s="62"/>
      <c r="C474" s="62"/>
      <c r="D474" s="94" t="s">
        <v>289</v>
      </c>
      <c r="E474" s="94"/>
      <c r="F474" s="94"/>
      <c r="G474" s="94"/>
      <c r="H474" s="94"/>
      <c r="I474" s="94"/>
      <c r="J474" s="94"/>
      <c r="K474" s="94"/>
      <c r="L474" s="94"/>
      <c r="M474" s="94"/>
      <c r="N474" s="101">
        <v>1000</v>
      </c>
      <c r="O474" s="101"/>
      <c r="P474" s="101"/>
      <c r="Q474" s="101"/>
      <c r="R474" s="95">
        <f>A474*N474</f>
        <v>0</v>
      </c>
      <c r="S474" s="95"/>
      <c r="T474" s="95"/>
      <c r="U474" s="95"/>
    </row>
    <row r="475" spans="1:21" x14ac:dyDescent="0.25">
      <c r="A475" s="62"/>
      <c r="B475" s="62"/>
      <c r="C475" s="62"/>
      <c r="D475" s="94" t="s">
        <v>290</v>
      </c>
      <c r="E475" s="94"/>
      <c r="F475" s="94"/>
      <c r="G475" s="94"/>
      <c r="H475" s="94"/>
      <c r="I475" s="94"/>
      <c r="J475" s="94"/>
      <c r="K475" s="94"/>
      <c r="L475" s="94"/>
      <c r="M475" s="94"/>
      <c r="N475" s="101">
        <v>1800</v>
      </c>
      <c r="O475" s="101"/>
      <c r="P475" s="101"/>
      <c r="Q475" s="101"/>
      <c r="R475" s="95">
        <f>A475*N475</f>
        <v>0</v>
      </c>
      <c r="S475" s="95"/>
      <c r="T475" s="95"/>
      <c r="U475" s="95"/>
    </row>
    <row r="476" spans="1:21" x14ac:dyDescent="0.25">
      <c r="A476" s="62"/>
      <c r="B476" s="62"/>
      <c r="C476" s="62"/>
      <c r="D476" s="63" t="s">
        <v>291</v>
      </c>
      <c r="E476" s="63"/>
      <c r="F476" s="63"/>
      <c r="G476" s="63"/>
      <c r="H476" s="63"/>
      <c r="I476" s="63"/>
      <c r="J476" s="63"/>
      <c r="K476" s="63"/>
      <c r="L476" s="63"/>
      <c r="M476" s="63"/>
      <c r="N476" s="102"/>
      <c r="O476" s="102"/>
      <c r="P476" s="102"/>
      <c r="Q476" s="102"/>
      <c r="R476" s="62"/>
      <c r="S476" s="62"/>
      <c r="T476" s="62"/>
      <c r="U476" s="62"/>
    </row>
    <row r="477" spans="1:21" ht="4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8" x14ac:dyDescent="0.35">
      <c r="A478" s="105" t="s">
        <v>292</v>
      </c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6">
        <f>SUM(R473,R474,R475,R476)</f>
        <v>0</v>
      </c>
      <c r="S478" s="106"/>
      <c r="T478" s="106"/>
      <c r="U478" s="106"/>
    </row>
    <row r="479" spans="1:21" x14ac:dyDescent="0.25">
      <c r="A479" s="2" t="s">
        <v>293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4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x14ac:dyDescent="0.25">
      <c r="A481" s="1" t="s">
        <v>294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5.75" thickBot="1" x14ac:dyDescent="0.3">
      <c r="A482" s="51" t="s">
        <v>7</v>
      </c>
      <c r="B482" s="51"/>
      <c r="C482" s="51"/>
      <c r="D482" s="51" t="s">
        <v>8</v>
      </c>
      <c r="E482" s="51"/>
      <c r="F482" s="51"/>
      <c r="G482" s="51"/>
      <c r="H482" s="51"/>
      <c r="I482" s="51"/>
      <c r="J482" s="51"/>
      <c r="K482" s="51"/>
      <c r="L482" s="51"/>
      <c r="M482" s="51"/>
      <c r="N482" s="51" t="s">
        <v>9</v>
      </c>
      <c r="O482" s="51"/>
      <c r="P482" s="51"/>
      <c r="Q482" s="51"/>
      <c r="R482" s="51" t="s">
        <v>10</v>
      </c>
      <c r="S482" s="51"/>
      <c r="T482" s="51"/>
      <c r="U482" s="51"/>
    </row>
    <row r="483" spans="1:21" ht="15.75" thickTop="1" x14ac:dyDescent="0.25">
      <c r="A483" s="66"/>
      <c r="B483" s="66"/>
      <c r="C483" s="66"/>
      <c r="D483" s="88" t="s">
        <v>295</v>
      </c>
      <c r="E483" s="88"/>
      <c r="F483" s="88"/>
      <c r="G483" s="88"/>
      <c r="H483" s="88"/>
      <c r="I483" s="88"/>
      <c r="J483" s="88"/>
      <c r="K483" s="88"/>
      <c r="L483" s="88"/>
      <c r="M483" s="88"/>
      <c r="N483" s="11" t="s">
        <v>16</v>
      </c>
      <c r="O483" s="68">
        <v>300</v>
      </c>
      <c r="P483" s="68"/>
      <c r="Q483" s="46" t="s">
        <v>17</v>
      </c>
      <c r="R483" s="96">
        <f>A483*O483</f>
        <v>0</v>
      </c>
      <c r="S483" s="96"/>
      <c r="T483" s="96"/>
      <c r="U483" s="96"/>
    </row>
    <row r="484" spans="1:21" x14ac:dyDescent="0.25">
      <c r="A484" s="62"/>
      <c r="B484" s="62"/>
      <c r="C484" s="62"/>
      <c r="D484" s="107" t="s">
        <v>296</v>
      </c>
      <c r="E484" s="107"/>
      <c r="F484" s="107"/>
      <c r="G484" s="107"/>
      <c r="H484" s="107"/>
      <c r="I484" s="107"/>
      <c r="J484" s="107"/>
      <c r="K484" s="107"/>
      <c r="L484" s="107"/>
      <c r="M484" s="107"/>
      <c r="N484" s="12" t="s">
        <v>16</v>
      </c>
      <c r="O484" s="64">
        <v>450</v>
      </c>
      <c r="P484" s="64"/>
      <c r="Q484" s="35" t="s">
        <v>17</v>
      </c>
      <c r="R484" s="95">
        <f>A484*O484</f>
        <v>0</v>
      </c>
      <c r="S484" s="95"/>
      <c r="T484" s="95"/>
      <c r="U484" s="95"/>
    </row>
    <row r="485" spans="1:21" x14ac:dyDescent="0.25">
      <c r="A485" s="62"/>
      <c r="B485" s="62"/>
      <c r="C485" s="62"/>
      <c r="D485" s="94" t="s">
        <v>297</v>
      </c>
      <c r="E485" s="94"/>
      <c r="F485" s="94"/>
      <c r="G485" s="94"/>
      <c r="H485" s="94"/>
      <c r="I485" s="94"/>
      <c r="J485" s="94"/>
      <c r="K485" s="94"/>
      <c r="L485" s="94"/>
      <c r="M485" s="94"/>
      <c r="N485" s="12" t="s">
        <v>16</v>
      </c>
      <c r="O485" s="64">
        <v>600</v>
      </c>
      <c r="P485" s="64"/>
      <c r="Q485" s="35" t="s">
        <v>17</v>
      </c>
      <c r="R485" s="95">
        <f>A485*O485</f>
        <v>0</v>
      </c>
      <c r="S485" s="95"/>
      <c r="T485" s="95"/>
      <c r="U485" s="95"/>
    </row>
    <row r="486" spans="1:21" x14ac:dyDescent="0.25">
      <c r="A486" s="62"/>
      <c r="B486" s="62"/>
      <c r="C486" s="62"/>
      <c r="D486" s="94" t="s">
        <v>298</v>
      </c>
      <c r="E486" s="94"/>
      <c r="F486" s="94"/>
      <c r="G486" s="94"/>
      <c r="H486" s="94"/>
      <c r="I486" s="94"/>
      <c r="J486" s="94"/>
      <c r="K486" s="94"/>
      <c r="L486" s="94"/>
      <c r="M486" s="94"/>
      <c r="N486" s="12" t="s">
        <v>16</v>
      </c>
      <c r="O486" s="64">
        <v>959</v>
      </c>
      <c r="P486" s="64"/>
      <c r="Q486" s="35" t="s">
        <v>17</v>
      </c>
      <c r="R486" s="95">
        <f>A486*O486</f>
        <v>0</v>
      </c>
      <c r="S486" s="95"/>
      <c r="T486" s="95"/>
      <c r="U486" s="95"/>
    </row>
    <row r="487" spans="1:21" x14ac:dyDescent="0.25">
      <c r="A487" s="70" t="s">
        <v>299</v>
      </c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1">
        <f>SUM(R483:U486)</f>
        <v>0</v>
      </c>
      <c r="S487" s="71"/>
      <c r="T487" s="71"/>
      <c r="U487" s="71"/>
    </row>
    <row r="488" spans="1:2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20"/>
      <c r="S488" s="20"/>
      <c r="T488" s="20"/>
      <c r="U488" s="20"/>
    </row>
    <row r="489" spans="1:21" x14ac:dyDescent="0.25">
      <c r="A489" s="1" t="s">
        <v>300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thickBot="1" x14ac:dyDescent="0.3">
      <c r="A490" s="51" t="s">
        <v>7</v>
      </c>
      <c r="B490" s="51"/>
      <c r="C490" s="51"/>
      <c r="D490" s="51" t="s">
        <v>8</v>
      </c>
      <c r="E490" s="51"/>
      <c r="F490" s="51"/>
      <c r="G490" s="51"/>
      <c r="H490" s="51"/>
      <c r="I490" s="51"/>
      <c r="J490" s="51"/>
      <c r="K490" s="51"/>
      <c r="L490" s="51"/>
      <c r="M490" s="51"/>
      <c r="N490" s="51" t="s">
        <v>9</v>
      </c>
      <c r="O490" s="51"/>
      <c r="P490" s="51"/>
      <c r="Q490" s="51"/>
      <c r="R490" s="51" t="s">
        <v>10</v>
      </c>
      <c r="S490" s="51"/>
      <c r="T490" s="51"/>
      <c r="U490" s="51"/>
    </row>
    <row r="491" spans="1:21" ht="15.75" thickTop="1" x14ac:dyDescent="0.25">
      <c r="A491" s="66"/>
      <c r="B491" s="66"/>
      <c r="C491" s="66"/>
      <c r="D491" s="88" t="s">
        <v>301</v>
      </c>
      <c r="E491" s="88"/>
      <c r="F491" s="88"/>
      <c r="G491" s="88"/>
      <c r="H491" s="88"/>
      <c r="I491" s="88"/>
      <c r="J491" s="88"/>
      <c r="K491" s="88"/>
      <c r="L491" s="88"/>
      <c r="M491" s="88"/>
      <c r="N491" s="5" t="s">
        <v>16</v>
      </c>
      <c r="O491" s="68">
        <v>250</v>
      </c>
      <c r="P491" s="68"/>
      <c r="Q491" s="6" t="s">
        <v>17</v>
      </c>
      <c r="R491" s="96">
        <f>A491*O491</f>
        <v>0</v>
      </c>
      <c r="S491" s="96"/>
      <c r="T491" s="96"/>
      <c r="U491" s="96"/>
    </row>
    <row r="492" spans="1:21" x14ac:dyDescent="0.25">
      <c r="A492" s="62"/>
      <c r="B492" s="62"/>
      <c r="C492" s="62"/>
      <c r="D492" s="94" t="s">
        <v>302</v>
      </c>
      <c r="E492" s="94"/>
      <c r="F492" s="94"/>
      <c r="G492" s="94"/>
      <c r="H492" s="94"/>
      <c r="I492" s="94"/>
      <c r="J492" s="94"/>
      <c r="K492" s="94"/>
      <c r="L492" s="94"/>
      <c r="M492" s="94"/>
      <c r="N492" s="7" t="s">
        <v>16</v>
      </c>
      <c r="O492" s="64">
        <v>270</v>
      </c>
      <c r="P492" s="64"/>
      <c r="Q492" s="8" t="s">
        <v>17</v>
      </c>
      <c r="R492" s="95">
        <f>A492*O492</f>
        <v>0</v>
      </c>
      <c r="S492" s="95"/>
      <c r="T492" s="95"/>
      <c r="U492" s="95"/>
    </row>
    <row r="493" spans="1:21" x14ac:dyDescent="0.25">
      <c r="A493" s="62"/>
      <c r="B493" s="62"/>
      <c r="C493" s="62"/>
      <c r="D493" s="94" t="s">
        <v>303</v>
      </c>
      <c r="E493" s="94"/>
      <c r="F493" s="94"/>
      <c r="G493" s="94"/>
      <c r="H493" s="94"/>
      <c r="I493" s="94"/>
      <c r="J493" s="94"/>
      <c r="K493" s="94"/>
      <c r="L493" s="94"/>
      <c r="M493" s="94"/>
      <c r="N493" s="7" t="s">
        <v>16</v>
      </c>
      <c r="O493" s="64">
        <v>450</v>
      </c>
      <c r="P493" s="64"/>
      <c r="Q493" s="8" t="s">
        <v>17</v>
      </c>
      <c r="R493" s="95">
        <f>A493*O493</f>
        <v>0</v>
      </c>
      <c r="S493" s="95"/>
      <c r="T493" s="95"/>
      <c r="U493" s="95"/>
    </row>
    <row r="494" spans="1:21" x14ac:dyDescent="0.25">
      <c r="A494" s="62"/>
      <c r="B494" s="62"/>
      <c r="C494" s="62"/>
      <c r="D494" s="94" t="s">
        <v>304</v>
      </c>
      <c r="E494" s="94"/>
      <c r="F494" s="94"/>
      <c r="G494" s="94"/>
      <c r="H494" s="94"/>
      <c r="I494" s="94"/>
      <c r="J494" s="94"/>
      <c r="K494" s="94"/>
      <c r="L494" s="94"/>
      <c r="M494" s="94"/>
      <c r="N494" s="7" t="s">
        <v>16</v>
      </c>
      <c r="O494" s="64">
        <v>830</v>
      </c>
      <c r="P494" s="64"/>
      <c r="Q494" s="8" t="s">
        <v>17</v>
      </c>
      <c r="R494" s="95">
        <f>A494*O494</f>
        <v>0</v>
      </c>
      <c r="S494" s="95"/>
      <c r="T494" s="95"/>
      <c r="U494" s="95"/>
    </row>
    <row r="495" spans="1:21" x14ac:dyDescent="0.25">
      <c r="A495" s="70" t="s">
        <v>305</v>
      </c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1">
        <f>SUM(R491:U494)</f>
        <v>0</v>
      </c>
      <c r="S495" s="71"/>
      <c r="T495" s="71"/>
      <c r="U495" s="71"/>
    </row>
    <row r="496" spans="1:2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x14ac:dyDescent="0.25">
      <c r="A497" s="1" t="s">
        <v>306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thickBot="1" x14ac:dyDescent="0.3">
      <c r="A498" s="51" t="s">
        <v>7</v>
      </c>
      <c r="B498" s="51"/>
      <c r="C498" s="51"/>
      <c r="D498" s="51" t="s">
        <v>8</v>
      </c>
      <c r="E498" s="51"/>
      <c r="F498" s="51"/>
      <c r="G498" s="51"/>
      <c r="H498" s="51"/>
      <c r="I498" s="51"/>
      <c r="J498" s="51"/>
      <c r="K498" s="51"/>
      <c r="L498" s="51"/>
      <c r="M498" s="51"/>
      <c r="N498" s="51" t="s">
        <v>9</v>
      </c>
      <c r="O498" s="51"/>
      <c r="P498" s="51"/>
      <c r="Q498" s="51"/>
      <c r="R498" s="51" t="s">
        <v>10</v>
      </c>
      <c r="S498" s="51"/>
      <c r="T498" s="51"/>
      <c r="U498" s="51"/>
    </row>
    <row r="499" spans="1:21" ht="15.75" thickTop="1" x14ac:dyDescent="0.25">
      <c r="A499" s="66"/>
      <c r="B499" s="66"/>
      <c r="C499" s="66"/>
      <c r="D499" s="88" t="s">
        <v>307</v>
      </c>
      <c r="E499" s="88"/>
      <c r="F499" s="88"/>
      <c r="G499" s="88"/>
      <c r="H499" s="88"/>
      <c r="I499" s="88"/>
      <c r="J499" s="88"/>
      <c r="K499" s="88"/>
      <c r="L499" s="88"/>
      <c r="M499" s="88"/>
      <c r="N499" s="11" t="s">
        <v>16</v>
      </c>
      <c r="O499" s="68">
        <v>60</v>
      </c>
      <c r="P499" s="68"/>
      <c r="Q499" s="13" t="s">
        <v>17</v>
      </c>
      <c r="R499" s="96">
        <f>A499*O499</f>
        <v>0</v>
      </c>
      <c r="S499" s="96"/>
      <c r="T499" s="96"/>
      <c r="U499" s="96"/>
    </row>
    <row r="500" spans="1:21" x14ac:dyDescent="0.25">
      <c r="A500" s="62"/>
      <c r="B500" s="62"/>
      <c r="C500" s="62"/>
      <c r="D500" s="94" t="s">
        <v>308</v>
      </c>
      <c r="E500" s="94"/>
      <c r="F500" s="94"/>
      <c r="G500" s="94"/>
      <c r="H500" s="94"/>
      <c r="I500" s="94"/>
      <c r="J500" s="94"/>
      <c r="K500" s="94"/>
      <c r="L500" s="94"/>
      <c r="M500" s="94"/>
      <c r="N500" s="47" t="s">
        <v>16</v>
      </c>
      <c r="O500" s="64">
        <v>80</v>
      </c>
      <c r="P500" s="64"/>
      <c r="Q500" s="18" t="s">
        <v>17</v>
      </c>
      <c r="R500" s="95">
        <f>A500*O500</f>
        <v>0</v>
      </c>
      <c r="S500" s="95"/>
      <c r="T500" s="95"/>
      <c r="U500" s="95"/>
    </row>
    <row r="501" spans="1:21" x14ac:dyDescent="0.25">
      <c r="A501" s="70" t="s">
        <v>309</v>
      </c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108">
        <f>SUM(R499:U500)</f>
        <v>0</v>
      </c>
      <c r="S501" s="108"/>
      <c r="T501" s="108"/>
      <c r="U501" s="108"/>
    </row>
    <row r="502" spans="1:2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x14ac:dyDescent="0.25">
      <c r="A503" s="1" t="s">
        <v>310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thickBot="1" x14ac:dyDescent="0.3">
      <c r="A504" s="51" t="s">
        <v>7</v>
      </c>
      <c r="B504" s="51"/>
      <c r="C504" s="51"/>
      <c r="D504" s="51" t="s">
        <v>8</v>
      </c>
      <c r="E504" s="51"/>
      <c r="F504" s="51"/>
      <c r="G504" s="51"/>
      <c r="H504" s="51"/>
      <c r="I504" s="51"/>
      <c r="J504" s="51"/>
      <c r="K504" s="51"/>
      <c r="L504" s="51"/>
      <c r="M504" s="51"/>
      <c r="N504" s="51" t="s">
        <v>9</v>
      </c>
      <c r="O504" s="51"/>
      <c r="P504" s="51"/>
      <c r="Q504" s="51"/>
      <c r="R504" s="51" t="s">
        <v>10</v>
      </c>
      <c r="S504" s="51"/>
      <c r="T504" s="51"/>
      <c r="U504" s="51"/>
    </row>
    <row r="505" spans="1:21" ht="15.75" thickTop="1" x14ac:dyDescent="0.25">
      <c r="A505" s="66"/>
      <c r="B505" s="66"/>
      <c r="C505" s="66"/>
      <c r="D505" s="67" t="s">
        <v>311</v>
      </c>
      <c r="E505" s="67"/>
      <c r="F505" s="67"/>
      <c r="G505" s="67"/>
      <c r="H505" s="67"/>
      <c r="I505" s="67"/>
      <c r="J505" s="67"/>
      <c r="K505" s="67"/>
      <c r="L505" s="67"/>
      <c r="M505" s="67"/>
      <c r="N505" s="5" t="s">
        <v>16</v>
      </c>
      <c r="O505" s="68">
        <v>35</v>
      </c>
      <c r="P505" s="68"/>
      <c r="Q505" s="6"/>
      <c r="R505" s="96">
        <f>A505*O505</f>
        <v>0</v>
      </c>
      <c r="S505" s="96"/>
      <c r="T505" s="96"/>
      <c r="U505" s="96"/>
    </row>
    <row r="506" spans="1:21" x14ac:dyDescent="0.25">
      <c r="A506" s="62"/>
      <c r="B506" s="62"/>
      <c r="C506" s="62"/>
      <c r="D506" s="63" t="s">
        <v>312</v>
      </c>
      <c r="E506" s="63"/>
      <c r="F506" s="63"/>
      <c r="G506" s="63"/>
      <c r="H506" s="63"/>
      <c r="I506" s="63"/>
      <c r="J506" s="63"/>
      <c r="K506" s="63"/>
      <c r="L506" s="63"/>
      <c r="M506" s="63"/>
      <c r="N506" s="7" t="s">
        <v>16</v>
      </c>
      <c r="O506" s="64">
        <v>45</v>
      </c>
      <c r="P506" s="64"/>
      <c r="Q506" s="8"/>
      <c r="R506" s="95">
        <f>A506*O506</f>
        <v>0</v>
      </c>
      <c r="S506" s="95"/>
      <c r="T506" s="95"/>
      <c r="U506" s="95"/>
    </row>
    <row r="507" spans="1:21" x14ac:dyDescent="0.25">
      <c r="A507" s="62"/>
      <c r="B507" s="62"/>
      <c r="C507" s="62"/>
      <c r="D507" s="63" t="s">
        <v>313</v>
      </c>
      <c r="E507" s="63"/>
      <c r="F507" s="63"/>
      <c r="G507" s="63"/>
      <c r="H507" s="63"/>
      <c r="I507" s="63"/>
      <c r="J507" s="63"/>
      <c r="K507" s="63"/>
      <c r="L507" s="63"/>
      <c r="M507" s="63"/>
      <c r="N507" s="7" t="s">
        <v>16</v>
      </c>
      <c r="O507" s="64">
        <v>50</v>
      </c>
      <c r="P507" s="64"/>
      <c r="Q507" s="8"/>
      <c r="R507" s="95">
        <f>A507*O507</f>
        <v>0</v>
      </c>
      <c r="S507" s="95"/>
      <c r="T507" s="95"/>
      <c r="U507" s="95"/>
    </row>
    <row r="508" spans="1:21" x14ac:dyDescent="0.25">
      <c r="A508" s="70" t="s">
        <v>314</v>
      </c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1">
        <f>SUM(R505:U507)</f>
        <v>0</v>
      </c>
      <c r="S508" s="71"/>
      <c r="T508" s="71"/>
      <c r="U508" s="71"/>
    </row>
    <row r="509" spans="1:2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x14ac:dyDescent="0.25">
      <c r="A510" s="1" t="s">
        <v>315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thickBot="1" x14ac:dyDescent="0.3">
      <c r="A511" s="51" t="s">
        <v>7</v>
      </c>
      <c r="B511" s="51"/>
      <c r="C511" s="51"/>
      <c r="D511" s="51" t="s">
        <v>8</v>
      </c>
      <c r="E511" s="51"/>
      <c r="F511" s="51"/>
      <c r="G511" s="51"/>
      <c r="H511" s="51"/>
      <c r="I511" s="51"/>
      <c r="J511" s="51"/>
      <c r="K511" s="51"/>
      <c r="L511" s="51"/>
      <c r="M511" s="51"/>
      <c r="N511" s="51" t="s">
        <v>9</v>
      </c>
      <c r="O511" s="51"/>
      <c r="P511" s="51"/>
      <c r="Q511" s="51"/>
      <c r="R511" s="51" t="s">
        <v>10</v>
      </c>
      <c r="S511" s="51"/>
      <c r="T511" s="51"/>
      <c r="U511" s="51"/>
    </row>
    <row r="512" spans="1:21" ht="15.75" thickTop="1" x14ac:dyDescent="0.25">
      <c r="A512" s="66"/>
      <c r="B512" s="66"/>
      <c r="C512" s="66"/>
      <c r="D512" s="67" t="s">
        <v>307</v>
      </c>
      <c r="E512" s="67"/>
      <c r="F512" s="67"/>
      <c r="G512" s="67"/>
      <c r="H512" s="67"/>
      <c r="I512" s="67"/>
      <c r="J512" s="67"/>
      <c r="K512" s="67"/>
      <c r="L512" s="67"/>
      <c r="M512" s="67"/>
      <c r="N512" s="11" t="s">
        <v>16</v>
      </c>
      <c r="O512" s="74">
        <v>15</v>
      </c>
      <c r="P512" s="74"/>
      <c r="Q512" s="13"/>
      <c r="R512" s="69">
        <f>A512*O512</f>
        <v>0</v>
      </c>
      <c r="S512" s="69"/>
      <c r="T512" s="69"/>
      <c r="U512" s="69"/>
    </row>
    <row r="513" spans="1:21" x14ac:dyDescent="0.25">
      <c r="A513" s="70" t="s">
        <v>316</v>
      </c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1">
        <f>R512</f>
        <v>0</v>
      </c>
      <c r="S513" s="71"/>
      <c r="T513" s="71"/>
      <c r="U513" s="71"/>
    </row>
    <row r="514" spans="1:2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x14ac:dyDescent="0.25">
      <c r="A515" s="1" t="s">
        <v>317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thickBot="1" x14ac:dyDescent="0.3">
      <c r="A516" s="51" t="s">
        <v>7</v>
      </c>
      <c r="B516" s="51"/>
      <c r="C516" s="51"/>
      <c r="D516" s="51" t="s">
        <v>8</v>
      </c>
      <c r="E516" s="51"/>
      <c r="F516" s="51"/>
      <c r="G516" s="51"/>
      <c r="H516" s="51"/>
      <c r="I516" s="51"/>
      <c r="J516" s="51"/>
      <c r="K516" s="51"/>
      <c r="L516" s="51"/>
      <c r="M516" s="51"/>
      <c r="N516" s="51" t="s">
        <v>9</v>
      </c>
      <c r="O516" s="51"/>
      <c r="P516" s="51"/>
      <c r="Q516" s="51"/>
      <c r="R516" s="51" t="s">
        <v>10</v>
      </c>
      <c r="S516" s="51"/>
      <c r="T516" s="51"/>
      <c r="U516" s="51"/>
    </row>
    <row r="517" spans="1:21" ht="15.75" thickTop="1" x14ac:dyDescent="0.25">
      <c r="A517" s="66"/>
      <c r="B517" s="66"/>
      <c r="C517" s="66"/>
      <c r="D517" s="67" t="s">
        <v>318</v>
      </c>
      <c r="E517" s="67"/>
      <c r="F517" s="67"/>
      <c r="G517" s="67"/>
      <c r="H517" s="67"/>
      <c r="I517" s="67"/>
      <c r="J517" s="67"/>
      <c r="K517" s="67"/>
      <c r="L517" s="67"/>
      <c r="M517" s="67"/>
      <c r="N517" s="11" t="s">
        <v>16</v>
      </c>
      <c r="O517" s="68">
        <v>11700</v>
      </c>
      <c r="P517" s="68"/>
      <c r="Q517" s="13" t="s">
        <v>143</v>
      </c>
      <c r="R517" s="69">
        <f>A517*O517</f>
        <v>0</v>
      </c>
      <c r="S517" s="69"/>
      <c r="T517" s="69"/>
      <c r="U517" s="69"/>
    </row>
    <row r="518" spans="1:21" x14ac:dyDescent="0.25">
      <c r="A518" s="70" t="s">
        <v>319</v>
      </c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1">
        <f>R517</f>
        <v>0</v>
      </c>
      <c r="S518" s="71"/>
      <c r="T518" s="71"/>
      <c r="U518" s="71"/>
    </row>
    <row r="519" spans="1:2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8" x14ac:dyDescent="0.35">
      <c r="A520" s="105" t="s">
        <v>320</v>
      </c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6">
        <f>SUM(R487,R495,R501,R508,R513,R518)</f>
        <v>0</v>
      </c>
      <c r="S520" s="106"/>
      <c r="T520" s="106"/>
      <c r="U520" s="106"/>
    </row>
    <row r="521" spans="1:2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25">
      <c r="A527" s="109" t="s">
        <v>321</v>
      </c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</row>
    <row r="528" spans="1:21" x14ac:dyDescent="0.25">
      <c r="A528" s="109" t="s">
        <v>322</v>
      </c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</row>
    <row r="529" spans="1:2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25">
      <c r="A530" s="110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"/>
      <c r="M530" s="110"/>
      <c r="N530" s="110"/>
      <c r="O530" s="110"/>
      <c r="P530" s="110"/>
      <c r="Q530" s="110"/>
      <c r="R530" s="110"/>
      <c r="S530" s="110"/>
      <c r="T530" s="110"/>
      <c r="U530" s="110"/>
    </row>
    <row r="531" spans="1:21" x14ac:dyDescent="0.25">
      <c r="A531" s="111" t="s">
        <v>323</v>
      </c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"/>
      <c r="M531" s="111" t="s">
        <v>324</v>
      </c>
      <c r="N531" s="111"/>
      <c r="O531" s="111"/>
      <c r="P531" s="111"/>
      <c r="Q531" s="111"/>
      <c r="R531" s="111"/>
      <c r="S531" s="111"/>
      <c r="T531" s="111"/>
      <c r="U531" s="111"/>
    </row>
    <row r="532" spans="1:2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5">
      <c r="A533" s="111" t="s">
        <v>325</v>
      </c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"/>
      <c r="M533" s="111" t="s">
        <v>326</v>
      </c>
      <c r="N533" s="111"/>
      <c r="O533" s="111"/>
      <c r="P533" s="111"/>
      <c r="Q533" s="111"/>
      <c r="R533" s="111"/>
      <c r="S533" s="111"/>
      <c r="T533" s="111"/>
      <c r="U533" s="111"/>
    </row>
    <row r="534" spans="1:2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5">
      <c r="A535" s="2" t="s">
        <v>327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16"/>
      <c r="B536" s="49" t="s">
        <v>328</v>
      </c>
      <c r="C536" s="16" t="s">
        <v>329</v>
      </c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x14ac:dyDescent="0.25">
      <c r="A537" s="16"/>
      <c r="B537" s="49"/>
      <c r="C537" s="16" t="s">
        <v>330</v>
      </c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x14ac:dyDescent="0.25">
      <c r="A538" s="16"/>
      <c r="B538" s="49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x14ac:dyDescent="0.25">
      <c r="A539" s="16"/>
      <c r="B539" s="49" t="s">
        <v>331</v>
      </c>
      <c r="C539" s="16" t="s">
        <v>332</v>
      </c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x14ac:dyDescent="0.25">
      <c r="A540" s="16"/>
      <c r="B540" s="49"/>
      <c r="C540" s="16" t="s">
        <v>333</v>
      </c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x14ac:dyDescent="0.25">
      <c r="A541" s="16"/>
      <c r="B541" s="49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x14ac:dyDescent="0.25">
      <c r="A542" s="16"/>
      <c r="B542" s="49" t="s">
        <v>334</v>
      </c>
      <c r="C542" s="16" t="s">
        <v>335</v>
      </c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x14ac:dyDescent="0.25">
      <c r="A543" s="16"/>
      <c r="B543" s="49"/>
      <c r="C543" s="16" t="s">
        <v>336</v>
      </c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x14ac:dyDescent="0.25">
      <c r="A544" s="16"/>
      <c r="B544" s="49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x14ac:dyDescent="0.25">
      <c r="A545" s="16"/>
      <c r="B545" s="49" t="s">
        <v>337</v>
      </c>
      <c r="C545" s="16" t="s">
        <v>338</v>
      </c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x14ac:dyDescent="0.25">
      <c r="A546" s="16"/>
      <c r="B546" s="49"/>
      <c r="C546" s="16" t="s">
        <v>339</v>
      </c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x14ac:dyDescent="0.25">
      <c r="A547" s="16"/>
      <c r="B547" s="49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x14ac:dyDescent="0.25">
      <c r="A548" s="16"/>
      <c r="B548" s="49" t="s">
        <v>340</v>
      </c>
      <c r="C548" s="16" t="s">
        <v>341</v>
      </c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x14ac:dyDescent="0.25">
      <c r="A549" s="16"/>
      <c r="B549" s="16"/>
      <c r="C549" s="16" t="s">
        <v>342</v>
      </c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x14ac:dyDescent="0.25">
      <c r="A550" s="16"/>
      <c r="B550" s="48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x14ac:dyDescent="0.25">
      <c r="A551" s="16"/>
      <c r="B551" s="49" t="s">
        <v>343</v>
      </c>
      <c r="C551" s="16" t="s">
        <v>344</v>
      </c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</sheetData>
  <sheetProtection algorithmName="SHA-512" hashValue="N/Il0pzqJDJAT3dImM3fVvBAhutcII5zYX/48QI+lw5rQMCCN/21LKaQVNfR/z/tWhsYllmIt+LtWk4KY6PESA==" saltValue="nrkAsPfjErleRBEfj3ifyA==" spinCount="100000" sheet="1" objects="1" scenarios="1"/>
  <mergeCells count="1237">
    <mergeCell ref="A528:U528"/>
    <mergeCell ref="A530:K530"/>
    <mergeCell ref="M530:U530"/>
    <mergeCell ref="A531:K531"/>
    <mergeCell ref="M531:U531"/>
    <mergeCell ref="A533:K533"/>
    <mergeCell ref="M533:U533"/>
    <mergeCell ref="A527:U527"/>
    <mergeCell ref="A520:Q520"/>
    <mergeCell ref="R520:U520"/>
    <mergeCell ref="A517:C517"/>
    <mergeCell ref="D517:M517"/>
    <mergeCell ref="O517:P517"/>
    <mergeCell ref="R517:U517"/>
    <mergeCell ref="A518:Q518"/>
    <mergeCell ref="R518:U518"/>
    <mergeCell ref="A513:Q513"/>
    <mergeCell ref="R513:U513"/>
    <mergeCell ref="A516:C516"/>
    <mergeCell ref="D516:M516"/>
    <mergeCell ref="N516:Q516"/>
    <mergeCell ref="R516:U516"/>
    <mergeCell ref="A511:C511"/>
    <mergeCell ref="D511:M511"/>
    <mergeCell ref="N511:Q511"/>
    <mergeCell ref="R511:U511"/>
    <mergeCell ref="A512:C512"/>
    <mergeCell ref="D512:M512"/>
    <mergeCell ref="O512:P512"/>
    <mergeCell ref="R512:U512"/>
    <mergeCell ref="A507:C507"/>
    <mergeCell ref="D507:M507"/>
    <mergeCell ref="O507:P507"/>
    <mergeCell ref="R507:U507"/>
    <mergeCell ref="A508:Q508"/>
    <mergeCell ref="R508:U508"/>
    <mergeCell ref="A505:C505"/>
    <mergeCell ref="D505:M505"/>
    <mergeCell ref="O505:P505"/>
    <mergeCell ref="R505:U505"/>
    <mergeCell ref="A506:C506"/>
    <mergeCell ref="D506:M506"/>
    <mergeCell ref="O506:P506"/>
    <mergeCell ref="R506:U506"/>
    <mergeCell ref="A501:Q501"/>
    <mergeCell ref="R501:U501"/>
    <mergeCell ref="A504:C504"/>
    <mergeCell ref="D504:M504"/>
    <mergeCell ref="N504:Q504"/>
    <mergeCell ref="R504:U504"/>
    <mergeCell ref="A499:C499"/>
    <mergeCell ref="D499:M499"/>
    <mergeCell ref="O499:P499"/>
    <mergeCell ref="R499:U499"/>
    <mergeCell ref="A500:C500"/>
    <mergeCell ref="D500:M500"/>
    <mergeCell ref="O500:P500"/>
    <mergeCell ref="R500:U500"/>
    <mergeCell ref="A495:Q495"/>
    <mergeCell ref="R495:U495"/>
    <mergeCell ref="A498:C498"/>
    <mergeCell ref="D498:M498"/>
    <mergeCell ref="N498:Q498"/>
    <mergeCell ref="R498:U498"/>
    <mergeCell ref="A493:C493"/>
    <mergeCell ref="D493:M493"/>
    <mergeCell ref="O493:P493"/>
    <mergeCell ref="R493:U493"/>
    <mergeCell ref="A494:C494"/>
    <mergeCell ref="D494:M494"/>
    <mergeCell ref="O494:P494"/>
    <mergeCell ref="R494:U494"/>
    <mergeCell ref="A491:C491"/>
    <mergeCell ref="D491:M491"/>
    <mergeCell ref="O491:P491"/>
    <mergeCell ref="R491:U491"/>
    <mergeCell ref="A492:C492"/>
    <mergeCell ref="D492:M492"/>
    <mergeCell ref="O492:P492"/>
    <mergeCell ref="R492:U492"/>
    <mergeCell ref="A487:Q487"/>
    <mergeCell ref="R487:U487"/>
    <mergeCell ref="A490:C490"/>
    <mergeCell ref="D490:M490"/>
    <mergeCell ref="N490:Q490"/>
    <mergeCell ref="R490:U490"/>
    <mergeCell ref="A485:C485"/>
    <mergeCell ref="D485:M485"/>
    <mergeCell ref="O485:P485"/>
    <mergeCell ref="R485:U485"/>
    <mergeCell ref="A486:C486"/>
    <mergeCell ref="D486:M486"/>
    <mergeCell ref="O486:P486"/>
    <mergeCell ref="R486:U486"/>
    <mergeCell ref="A483:C483"/>
    <mergeCell ref="D483:M483"/>
    <mergeCell ref="O483:P483"/>
    <mergeCell ref="R483:U483"/>
    <mergeCell ref="A484:C484"/>
    <mergeCell ref="D484:M484"/>
    <mergeCell ref="O484:P484"/>
    <mergeCell ref="R484:U484"/>
    <mergeCell ref="A478:Q478"/>
    <mergeCell ref="R478:U478"/>
    <mergeCell ref="A482:C482"/>
    <mergeCell ref="D482:M482"/>
    <mergeCell ref="N482:Q482"/>
    <mergeCell ref="R482:U482"/>
    <mergeCell ref="A475:C475"/>
    <mergeCell ref="D475:M475"/>
    <mergeCell ref="N475:Q475"/>
    <mergeCell ref="R475:U475"/>
    <mergeCell ref="A476:C476"/>
    <mergeCell ref="D476:M476"/>
    <mergeCell ref="N476:Q476"/>
    <mergeCell ref="R476:U476"/>
    <mergeCell ref="A473:C473"/>
    <mergeCell ref="D473:M473"/>
    <mergeCell ref="N473:Q473"/>
    <mergeCell ref="R473:U473"/>
    <mergeCell ref="A474:C474"/>
    <mergeCell ref="D474:M474"/>
    <mergeCell ref="N474:Q474"/>
    <mergeCell ref="R474:U474"/>
    <mergeCell ref="R466:U466"/>
    <mergeCell ref="R467:U467"/>
    <mergeCell ref="A468:Q468"/>
    <mergeCell ref="R468:U468"/>
    <mergeCell ref="A472:C472"/>
    <mergeCell ref="D472:M472"/>
    <mergeCell ref="N472:Q472"/>
    <mergeCell ref="R472:U472"/>
    <mergeCell ref="A457:Q457"/>
    <mergeCell ref="R457:U457"/>
    <mergeCell ref="A460:Q460"/>
    <mergeCell ref="R460:U460"/>
    <mergeCell ref="A461:Q461"/>
    <mergeCell ref="R461:U462"/>
    <mergeCell ref="A462:Q462"/>
    <mergeCell ref="A455:C455"/>
    <mergeCell ref="D455:M455"/>
    <mergeCell ref="O455:P455"/>
    <mergeCell ref="R455:U455"/>
    <mergeCell ref="A456:C456"/>
    <mergeCell ref="D456:M456"/>
    <mergeCell ref="O456:P456"/>
    <mergeCell ref="R456:U456"/>
    <mergeCell ref="A453:C453"/>
    <mergeCell ref="D453:M453"/>
    <mergeCell ref="O453:P453"/>
    <mergeCell ref="R453:U453"/>
    <mergeCell ref="A454:C454"/>
    <mergeCell ref="D454:M454"/>
    <mergeCell ref="O454:P454"/>
    <mergeCell ref="R454:U454"/>
    <mergeCell ref="A451:C451"/>
    <mergeCell ref="D451:M451"/>
    <mergeCell ref="O451:P451"/>
    <mergeCell ref="R451:U451"/>
    <mergeCell ref="A452:C452"/>
    <mergeCell ref="D452:M452"/>
    <mergeCell ref="O452:P452"/>
    <mergeCell ref="R452:U452"/>
    <mergeCell ref="A449:C449"/>
    <mergeCell ref="D449:M449"/>
    <mergeCell ref="O449:P449"/>
    <mergeCell ref="R449:U449"/>
    <mergeCell ref="A450:C450"/>
    <mergeCell ref="D450:M450"/>
    <mergeCell ref="O450:P450"/>
    <mergeCell ref="R450:U450"/>
    <mergeCell ref="A447:C447"/>
    <mergeCell ref="D447:M447"/>
    <mergeCell ref="O447:P447"/>
    <mergeCell ref="R447:U447"/>
    <mergeCell ref="A448:C448"/>
    <mergeCell ref="D448:M448"/>
    <mergeCell ref="O448:P448"/>
    <mergeCell ref="R448:U448"/>
    <mergeCell ref="A445:C445"/>
    <mergeCell ref="D445:M445"/>
    <mergeCell ref="O445:P445"/>
    <mergeCell ref="R445:U445"/>
    <mergeCell ref="A446:C446"/>
    <mergeCell ref="D446:M446"/>
    <mergeCell ref="O446:P446"/>
    <mergeCell ref="R446:U446"/>
    <mergeCell ref="A443:C444"/>
    <mergeCell ref="D443:M443"/>
    <mergeCell ref="N443:N444"/>
    <mergeCell ref="O443:P444"/>
    <mergeCell ref="Q443:Q444"/>
    <mergeCell ref="R443:U444"/>
    <mergeCell ref="D444:M444"/>
    <mergeCell ref="A441:C442"/>
    <mergeCell ref="D441:M441"/>
    <mergeCell ref="N441:N442"/>
    <mergeCell ref="O441:P442"/>
    <mergeCell ref="Q441:Q442"/>
    <mergeCell ref="R441:U442"/>
    <mergeCell ref="D442:M442"/>
    <mergeCell ref="A439:C439"/>
    <mergeCell ref="D439:M439"/>
    <mergeCell ref="O439:P439"/>
    <mergeCell ref="R439:U439"/>
    <mergeCell ref="A440:C440"/>
    <mergeCell ref="D440:M440"/>
    <mergeCell ref="O440:P440"/>
    <mergeCell ref="R440:U440"/>
    <mergeCell ref="A437:C437"/>
    <mergeCell ref="D437:M437"/>
    <mergeCell ref="O437:P437"/>
    <mergeCell ref="R437:U437"/>
    <mergeCell ref="A438:C438"/>
    <mergeCell ref="D438:M438"/>
    <mergeCell ref="O438:P438"/>
    <mergeCell ref="R438:U438"/>
    <mergeCell ref="A435:C435"/>
    <mergeCell ref="D435:M435"/>
    <mergeCell ref="O435:P435"/>
    <mergeCell ref="R435:U435"/>
    <mergeCell ref="A436:C436"/>
    <mergeCell ref="D436:M436"/>
    <mergeCell ref="O436:P436"/>
    <mergeCell ref="R436:U436"/>
    <mergeCell ref="A433:C433"/>
    <mergeCell ref="D433:M433"/>
    <mergeCell ref="O433:P433"/>
    <mergeCell ref="R433:U433"/>
    <mergeCell ref="A434:C434"/>
    <mergeCell ref="D434:M434"/>
    <mergeCell ref="O434:P434"/>
    <mergeCell ref="R434:U434"/>
    <mergeCell ref="A431:C431"/>
    <mergeCell ref="D431:M431"/>
    <mergeCell ref="O431:P431"/>
    <mergeCell ref="R431:U431"/>
    <mergeCell ref="A432:C432"/>
    <mergeCell ref="D432:M432"/>
    <mergeCell ref="O432:P432"/>
    <mergeCell ref="R432:U432"/>
    <mergeCell ref="A404:Q404"/>
    <mergeCell ref="R404:U404"/>
    <mergeCell ref="A428:Q428"/>
    <mergeCell ref="R428:U428"/>
    <mergeCell ref="A430:C430"/>
    <mergeCell ref="D430:M430"/>
    <mergeCell ref="N430:Q430"/>
    <mergeCell ref="R430:U430"/>
    <mergeCell ref="A402:D402"/>
    <mergeCell ref="E402:M402"/>
    <mergeCell ref="O402:P402"/>
    <mergeCell ref="R402:U402"/>
    <mergeCell ref="A403:D403"/>
    <mergeCell ref="E403:M403"/>
    <mergeCell ref="O403:P403"/>
    <mergeCell ref="R403:U403"/>
    <mergeCell ref="A400:D400"/>
    <mergeCell ref="E400:M400"/>
    <mergeCell ref="O400:P400"/>
    <mergeCell ref="R400:U400"/>
    <mergeCell ref="A401:D401"/>
    <mergeCell ref="E401:M401"/>
    <mergeCell ref="O401:P401"/>
    <mergeCell ref="R401:U401"/>
    <mergeCell ref="A398:D399"/>
    <mergeCell ref="E398:M398"/>
    <mergeCell ref="N398:N399"/>
    <mergeCell ref="O398:P399"/>
    <mergeCell ref="Q398:Q399"/>
    <mergeCell ref="R398:U399"/>
    <mergeCell ref="E399:M399"/>
    <mergeCell ref="A396:D396"/>
    <mergeCell ref="E396:M396"/>
    <mergeCell ref="O396:P396"/>
    <mergeCell ref="R396:U396"/>
    <mergeCell ref="A397:D397"/>
    <mergeCell ref="E397:M397"/>
    <mergeCell ref="O397:P397"/>
    <mergeCell ref="R397:U397"/>
    <mergeCell ref="A394:D394"/>
    <mergeCell ref="E394:M394"/>
    <mergeCell ref="O394:P394"/>
    <mergeCell ref="R394:U394"/>
    <mergeCell ref="A395:D395"/>
    <mergeCell ref="E395:M395"/>
    <mergeCell ref="O395:P395"/>
    <mergeCell ref="R395:U395"/>
    <mergeCell ref="A392:D392"/>
    <mergeCell ref="E392:M392"/>
    <mergeCell ref="O392:P392"/>
    <mergeCell ref="R392:U392"/>
    <mergeCell ref="A393:D393"/>
    <mergeCell ref="E393:M393"/>
    <mergeCell ref="O393:P393"/>
    <mergeCell ref="R393:U393"/>
    <mergeCell ref="A390:D390"/>
    <mergeCell ref="E390:M390"/>
    <mergeCell ref="O390:P390"/>
    <mergeCell ref="R390:U390"/>
    <mergeCell ref="A391:D391"/>
    <mergeCell ref="E391:M391"/>
    <mergeCell ref="O391:P391"/>
    <mergeCell ref="R391:U391"/>
    <mergeCell ref="A388:D388"/>
    <mergeCell ref="E388:M388"/>
    <mergeCell ref="N388:Q388"/>
    <mergeCell ref="R388:U388"/>
    <mergeCell ref="A389:D389"/>
    <mergeCell ref="E389:M389"/>
    <mergeCell ref="O389:P389"/>
    <mergeCell ref="R389:U389"/>
    <mergeCell ref="A384:D384"/>
    <mergeCell ref="E384:M384"/>
    <mergeCell ref="O384:P384"/>
    <mergeCell ref="R384:U384"/>
    <mergeCell ref="A385:D385"/>
    <mergeCell ref="E385:M385"/>
    <mergeCell ref="R385:U385"/>
    <mergeCell ref="A374:Q374"/>
    <mergeCell ref="R374:U374"/>
    <mergeCell ref="A380:Q380"/>
    <mergeCell ref="R380:U380"/>
    <mergeCell ref="A383:D383"/>
    <mergeCell ref="E383:M383"/>
    <mergeCell ref="N383:Q383"/>
    <mergeCell ref="R383:U383"/>
    <mergeCell ref="A372:C372"/>
    <mergeCell ref="D372:L372"/>
    <mergeCell ref="N372:O372"/>
    <mergeCell ref="R372:U372"/>
    <mergeCell ref="A373:C373"/>
    <mergeCell ref="D373:L373"/>
    <mergeCell ref="R373:U373"/>
    <mergeCell ref="A369:C369"/>
    <mergeCell ref="D369:L369"/>
    <mergeCell ref="N369:O369"/>
    <mergeCell ref="R369:U369"/>
    <mergeCell ref="A370:C371"/>
    <mergeCell ref="D370:L371"/>
    <mergeCell ref="R370:U371"/>
    <mergeCell ref="A367:C367"/>
    <mergeCell ref="D367:L367"/>
    <mergeCell ref="N367:O367"/>
    <mergeCell ref="R367:U367"/>
    <mergeCell ref="A368:C368"/>
    <mergeCell ref="D368:L368"/>
    <mergeCell ref="N368:O368"/>
    <mergeCell ref="R368:U368"/>
    <mergeCell ref="A365:C365"/>
    <mergeCell ref="D365:L365"/>
    <mergeCell ref="N365:O365"/>
    <mergeCell ref="R365:U365"/>
    <mergeCell ref="A366:C366"/>
    <mergeCell ref="D366:L366"/>
    <mergeCell ref="N366:O366"/>
    <mergeCell ref="R366:U366"/>
    <mergeCell ref="A363:C363"/>
    <mergeCell ref="D363:L363"/>
    <mergeCell ref="N363:O363"/>
    <mergeCell ref="R363:U363"/>
    <mergeCell ref="A364:C364"/>
    <mergeCell ref="D364:L364"/>
    <mergeCell ref="N364:O364"/>
    <mergeCell ref="R364:U364"/>
    <mergeCell ref="A361:C361"/>
    <mergeCell ref="D361:L361"/>
    <mergeCell ref="N361:O361"/>
    <mergeCell ref="R361:U361"/>
    <mergeCell ref="A362:C362"/>
    <mergeCell ref="D362:L362"/>
    <mergeCell ref="N362:O362"/>
    <mergeCell ref="R362:U362"/>
    <mergeCell ref="A359:C359"/>
    <mergeCell ref="D359:L359"/>
    <mergeCell ref="N359:O359"/>
    <mergeCell ref="R359:U359"/>
    <mergeCell ref="A360:C360"/>
    <mergeCell ref="D360:L360"/>
    <mergeCell ref="N360:O360"/>
    <mergeCell ref="R360:U360"/>
    <mergeCell ref="A357:C357"/>
    <mergeCell ref="D357:L357"/>
    <mergeCell ref="N357:O357"/>
    <mergeCell ref="R357:U357"/>
    <mergeCell ref="A358:C358"/>
    <mergeCell ref="D358:L358"/>
    <mergeCell ref="N358:O358"/>
    <mergeCell ref="R358:U358"/>
    <mergeCell ref="A355:C355"/>
    <mergeCell ref="D355:L355"/>
    <mergeCell ref="N355:O355"/>
    <mergeCell ref="R355:U355"/>
    <mergeCell ref="A356:C356"/>
    <mergeCell ref="D356:L356"/>
    <mergeCell ref="N356:O356"/>
    <mergeCell ref="R356:U356"/>
    <mergeCell ref="A353:C353"/>
    <mergeCell ref="D353:L353"/>
    <mergeCell ref="N353:O353"/>
    <mergeCell ref="R353:U353"/>
    <mergeCell ref="A354:C354"/>
    <mergeCell ref="D354:L354"/>
    <mergeCell ref="N354:O354"/>
    <mergeCell ref="R354:U354"/>
    <mergeCell ref="A350:C350"/>
    <mergeCell ref="D350:L350"/>
    <mergeCell ref="N350:O350"/>
    <mergeCell ref="R350:U350"/>
    <mergeCell ref="A351:C352"/>
    <mergeCell ref="D351:L351"/>
    <mergeCell ref="N351:O351"/>
    <mergeCell ref="R351:U352"/>
    <mergeCell ref="D352:L352"/>
    <mergeCell ref="N352:P352"/>
    <mergeCell ref="A348:C348"/>
    <mergeCell ref="D348:L348"/>
    <mergeCell ref="N348:O348"/>
    <mergeCell ref="R348:U348"/>
    <mergeCell ref="A349:C349"/>
    <mergeCell ref="D349:L349"/>
    <mergeCell ref="N349:O349"/>
    <mergeCell ref="R349:U349"/>
    <mergeCell ref="A346:C346"/>
    <mergeCell ref="D346:L346"/>
    <mergeCell ref="N346:O346"/>
    <mergeCell ref="R346:U346"/>
    <mergeCell ref="A347:C347"/>
    <mergeCell ref="D347:L347"/>
    <mergeCell ref="N347:O347"/>
    <mergeCell ref="R347:U347"/>
    <mergeCell ref="A343:C343"/>
    <mergeCell ref="D343:L343"/>
    <mergeCell ref="N343:O343"/>
    <mergeCell ref="R343:U343"/>
    <mergeCell ref="A344:C344"/>
    <mergeCell ref="D344:L344"/>
    <mergeCell ref="N344:O344"/>
    <mergeCell ref="R344:U344"/>
    <mergeCell ref="A341:C341"/>
    <mergeCell ref="D341:L341"/>
    <mergeCell ref="N341:O341"/>
    <mergeCell ref="R341:U341"/>
    <mergeCell ref="A342:C342"/>
    <mergeCell ref="D342:L342"/>
    <mergeCell ref="N342:O342"/>
    <mergeCell ref="R342:U342"/>
    <mergeCell ref="A339:C339"/>
    <mergeCell ref="D339:L339"/>
    <mergeCell ref="N339:O339"/>
    <mergeCell ref="R339:U339"/>
    <mergeCell ref="A340:C340"/>
    <mergeCell ref="D340:L340"/>
    <mergeCell ref="N340:O340"/>
    <mergeCell ref="R340:U340"/>
    <mergeCell ref="A337:C337"/>
    <mergeCell ref="D337:L337"/>
    <mergeCell ref="N337:O337"/>
    <mergeCell ref="R337:U337"/>
    <mergeCell ref="A338:C338"/>
    <mergeCell ref="D338:L338"/>
    <mergeCell ref="N338:O338"/>
    <mergeCell ref="R338:U338"/>
    <mergeCell ref="A307:Q307"/>
    <mergeCell ref="R307:U307"/>
    <mergeCell ref="A334:Q334"/>
    <mergeCell ref="R334:U334"/>
    <mergeCell ref="A336:C336"/>
    <mergeCell ref="D336:L336"/>
    <mergeCell ref="M336:Q336"/>
    <mergeCell ref="R336:U336"/>
    <mergeCell ref="A305:C305"/>
    <mergeCell ref="D305:M305"/>
    <mergeCell ref="O305:P305"/>
    <mergeCell ref="R305:U305"/>
    <mergeCell ref="A306:C306"/>
    <mergeCell ref="D306:M306"/>
    <mergeCell ref="O306:P306"/>
    <mergeCell ref="R306:U306"/>
    <mergeCell ref="A303:C303"/>
    <mergeCell ref="D303:M303"/>
    <mergeCell ref="O303:P303"/>
    <mergeCell ref="R303:U303"/>
    <mergeCell ref="A304:C304"/>
    <mergeCell ref="D304:M304"/>
    <mergeCell ref="O304:P304"/>
    <mergeCell ref="R304:U304"/>
    <mergeCell ref="A301:C301"/>
    <mergeCell ref="D301:M301"/>
    <mergeCell ref="O301:P301"/>
    <mergeCell ref="R301:U301"/>
    <mergeCell ref="A302:C302"/>
    <mergeCell ref="D302:M302"/>
    <mergeCell ref="O302:P302"/>
    <mergeCell ref="R302:U302"/>
    <mergeCell ref="A299:C299"/>
    <mergeCell ref="D299:M299"/>
    <mergeCell ref="O299:P299"/>
    <mergeCell ref="R299:U299"/>
    <mergeCell ref="A300:C300"/>
    <mergeCell ref="D300:M300"/>
    <mergeCell ref="O300:P300"/>
    <mergeCell ref="R300:U300"/>
    <mergeCell ref="A297:C297"/>
    <mergeCell ref="D297:M297"/>
    <mergeCell ref="O297:P297"/>
    <mergeCell ref="R297:U297"/>
    <mergeCell ref="A298:C298"/>
    <mergeCell ref="D298:M298"/>
    <mergeCell ref="O298:P298"/>
    <mergeCell ref="R298:U298"/>
    <mergeCell ref="A295:C295"/>
    <mergeCell ref="D295:M295"/>
    <mergeCell ref="O295:P295"/>
    <mergeCell ref="R295:U295"/>
    <mergeCell ref="A296:C296"/>
    <mergeCell ref="D296:M296"/>
    <mergeCell ref="O296:P296"/>
    <mergeCell ref="R296:U296"/>
    <mergeCell ref="A293:C293"/>
    <mergeCell ref="D293:M293"/>
    <mergeCell ref="O293:P293"/>
    <mergeCell ref="R293:U293"/>
    <mergeCell ref="A294:C294"/>
    <mergeCell ref="D294:M294"/>
    <mergeCell ref="O294:P294"/>
    <mergeCell ref="R294:U294"/>
    <mergeCell ref="A291:C291"/>
    <mergeCell ref="D291:M291"/>
    <mergeCell ref="O291:P291"/>
    <mergeCell ref="R291:U291"/>
    <mergeCell ref="A292:C292"/>
    <mergeCell ref="D292:M292"/>
    <mergeCell ref="O292:P292"/>
    <mergeCell ref="R292:U292"/>
    <mergeCell ref="A275:Q275"/>
    <mergeCell ref="R275:U275"/>
    <mergeCell ref="A288:Q288"/>
    <mergeCell ref="R288:U288"/>
    <mergeCell ref="A290:C290"/>
    <mergeCell ref="D290:M290"/>
    <mergeCell ref="N290:Q290"/>
    <mergeCell ref="R290:U290"/>
    <mergeCell ref="A273:C273"/>
    <mergeCell ref="D273:M273"/>
    <mergeCell ref="O273:P273"/>
    <mergeCell ref="R273:U273"/>
    <mergeCell ref="A274:C274"/>
    <mergeCell ref="D274:M274"/>
    <mergeCell ref="O274:P274"/>
    <mergeCell ref="R274:U274"/>
    <mergeCell ref="A271:C271"/>
    <mergeCell ref="D271:M271"/>
    <mergeCell ref="O271:P271"/>
    <mergeCell ref="R271:U271"/>
    <mergeCell ref="A272:C272"/>
    <mergeCell ref="D272:M272"/>
    <mergeCell ref="O272:P272"/>
    <mergeCell ref="R272:U272"/>
    <mergeCell ref="A268:C268"/>
    <mergeCell ref="D268:M268"/>
    <mergeCell ref="R268:U268"/>
    <mergeCell ref="A269:C269"/>
    <mergeCell ref="D269:M269"/>
    <mergeCell ref="R269:U269"/>
    <mergeCell ref="A266:C266"/>
    <mergeCell ref="D266:M266"/>
    <mergeCell ref="R266:U266"/>
    <mergeCell ref="A267:C267"/>
    <mergeCell ref="D267:M267"/>
    <mergeCell ref="R267:U267"/>
    <mergeCell ref="A264:C264"/>
    <mergeCell ref="D264:M264"/>
    <mergeCell ref="R264:U264"/>
    <mergeCell ref="A265:C265"/>
    <mergeCell ref="D265:M265"/>
    <mergeCell ref="R265:U265"/>
    <mergeCell ref="A262:C262"/>
    <mergeCell ref="D262:M262"/>
    <mergeCell ref="O262:P262"/>
    <mergeCell ref="R262:U262"/>
    <mergeCell ref="A263:C263"/>
    <mergeCell ref="D263:M263"/>
    <mergeCell ref="R263:U263"/>
    <mergeCell ref="A258:Q258"/>
    <mergeCell ref="R258:U258"/>
    <mergeCell ref="A261:C261"/>
    <mergeCell ref="D261:M261"/>
    <mergeCell ref="N261:Q261"/>
    <mergeCell ref="R261:U261"/>
    <mergeCell ref="A256:C257"/>
    <mergeCell ref="D256:M256"/>
    <mergeCell ref="N256:N257"/>
    <mergeCell ref="O256:P257"/>
    <mergeCell ref="Q256:Q257"/>
    <mergeCell ref="R256:U256"/>
    <mergeCell ref="D257:M257"/>
    <mergeCell ref="R257:U257"/>
    <mergeCell ref="D254:M254"/>
    <mergeCell ref="R254:U254"/>
    <mergeCell ref="A255:C255"/>
    <mergeCell ref="D255:M255"/>
    <mergeCell ref="O255:P255"/>
    <mergeCell ref="R255:U255"/>
    <mergeCell ref="A252:C252"/>
    <mergeCell ref="D252:M252"/>
    <mergeCell ref="O252:P252"/>
    <mergeCell ref="R252:U252"/>
    <mergeCell ref="A253:C254"/>
    <mergeCell ref="D253:M253"/>
    <mergeCell ref="N253:N254"/>
    <mergeCell ref="O253:P254"/>
    <mergeCell ref="Q253:Q254"/>
    <mergeCell ref="R253:U253"/>
    <mergeCell ref="A250:C250"/>
    <mergeCell ref="D250:M250"/>
    <mergeCell ref="O250:P250"/>
    <mergeCell ref="R250:U250"/>
    <mergeCell ref="A251:C251"/>
    <mergeCell ref="D251:M251"/>
    <mergeCell ref="O251:P251"/>
    <mergeCell ref="R251:U251"/>
    <mergeCell ref="A248:C248"/>
    <mergeCell ref="D248:M248"/>
    <mergeCell ref="O248:P248"/>
    <mergeCell ref="R248:U248"/>
    <mergeCell ref="A249:C249"/>
    <mergeCell ref="D249:M249"/>
    <mergeCell ref="O249:P249"/>
    <mergeCell ref="R249:U249"/>
    <mergeCell ref="A246:C246"/>
    <mergeCell ref="D246:M246"/>
    <mergeCell ref="O246:P246"/>
    <mergeCell ref="R246:U246"/>
    <mergeCell ref="A247:C247"/>
    <mergeCell ref="D247:M247"/>
    <mergeCell ref="O247:P247"/>
    <mergeCell ref="R247:U247"/>
    <mergeCell ref="A240:Q240"/>
    <mergeCell ref="R240:U240"/>
    <mergeCell ref="A245:C245"/>
    <mergeCell ref="D245:M245"/>
    <mergeCell ref="N245:Q245"/>
    <mergeCell ref="R245:U245"/>
    <mergeCell ref="A225:C225"/>
    <mergeCell ref="D225:M225"/>
    <mergeCell ref="O225:Q225"/>
    <mergeCell ref="R225:U225"/>
    <mergeCell ref="A226:Q226"/>
    <mergeCell ref="R226:U226"/>
    <mergeCell ref="A223:C223"/>
    <mergeCell ref="D223:M223"/>
    <mergeCell ref="O223:P223"/>
    <mergeCell ref="R223:U223"/>
    <mergeCell ref="A224:C224"/>
    <mergeCell ref="D224:M224"/>
    <mergeCell ref="O224:P224"/>
    <mergeCell ref="R224:U224"/>
    <mergeCell ref="A221:C221"/>
    <mergeCell ref="D221:M221"/>
    <mergeCell ref="O221:P221"/>
    <mergeCell ref="R221:U221"/>
    <mergeCell ref="A222:C222"/>
    <mergeCell ref="D222:M222"/>
    <mergeCell ref="O222:P222"/>
    <mergeCell ref="R222:U222"/>
    <mergeCell ref="A219:C219"/>
    <mergeCell ref="D219:M219"/>
    <mergeCell ref="O219:P219"/>
    <mergeCell ref="R219:U219"/>
    <mergeCell ref="A220:C220"/>
    <mergeCell ref="D220:M220"/>
    <mergeCell ref="O220:P220"/>
    <mergeCell ref="R220:U220"/>
    <mergeCell ref="A216:C216"/>
    <mergeCell ref="D216:M216"/>
    <mergeCell ref="O216:Q216"/>
    <mergeCell ref="R216:U216"/>
    <mergeCell ref="A218:C218"/>
    <mergeCell ref="D218:M218"/>
    <mergeCell ref="O218:P218"/>
    <mergeCell ref="R218:U218"/>
    <mergeCell ref="A214:C214"/>
    <mergeCell ref="D214:M214"/>
    <mergeCell ref="R214:U214"/>
    <mergeCell ref="A215:C215"/>
    <mergeCell ref="D215:M215"/>
    <mergeCell ref="O215:P215"/>
    <mergeCell ref="R215:U215"/>
    <mergeCell ref="A209:C209"/>
    <mergeCell ref="D209:M209"/>
    <mergeCell ref="R209:U209"/>
    <mergeCell ref="A210:Q210"/>
    <mergeCell ref="R210:U210"/>
    <mergeCell ref="A213:C213"/>
    <mergeCell ref="D213:M213"/>
    <mergeCell ref="N213:Q213"/>
    <mergeCell ref="R213:U213"/>
    <mergeCell ref="A207:C208"/>
    <mergeCell ref="D207:M207"/>
    <mergeCell ref="N207:N208"/>
    <mergeCell ref="O207:P208"/>
    <mergeCell ref="Q207:Q208"/>
    <mergeCell ref="R207:U208"/>
    <mergeCell ref="D208:M208"/>
    <mergeCell ref="A205:C205"/>
    <mergeCell ref="D205:M205"/>
    <mergeCell ref="O205:P205"/>
    <mergeCell ref="R205:U205"/>
    <mergeCell ref="A206:C206"/>
    <mergeCell ref="D206:M206"/>
    <mergeCell ref="O206:P206"/>
    <mergeCell ref="R206:U206"/>
    <mergeCell ref="A203:C203"/>
    <mergeCell ref="D203:M203"/>
    <mergeCell ref="O203:P203"/>
    <mergeCell ref="R203:U203"/>
    <mergeCell ref="A204:C204"/>
    <mergeCell ref="D204:M204"/>
    <mergeCell ref="O204:P204"/>
    <mergeCell ref="R204:U204"/>
    <mergeCell ref="A201:C201"/>
    <mergeCell ref="D201:M201"/>
    <mergeCell ref="O201:P201"/>
    <mergeCell ref="R201:U201"/>
    <mergeCell ref="A202:C202"/>
    <mergeCell ref="D202:M202"/>
    <mergeCell ref="O202:P202"/>
    <mergeCell ref="R202:U202"/>
    <mergeCell ref="A199:C199"/>
    <mergeCell ref="D199:M199"/>
    <mergeCell ref="O199:P199"/>
    <mergeCell ref="R199:U199"/>
    <mergeCell ref="A200:C200"/>
    <mergeCell ref="D200:M200"/>
    <mergeCell ref="O200:P200"/>
    <mergeCell ref="R200:U200"/>
    <mergeCell ref="A197:C197"/>
    <mergeCell ref="D197:M197"/>
    <mergeCell ref="O197:P197"/>
    <mergeCell ref="R197:U197"/>
    <mergeCell ref="A198:C198"/>
    <mergeCell ref="D198:M198"/>
    <mergeCell ref="O198:P198"/>
    <mergeCell ref="R198:U198"/>
    <mergeCell ref="A191:Q191"/>
    <mergeCell ref="R191:U191"/>
    <mergeCell ref="A194:Q194"/>
    <mergeCell ref="R194:U194"/>
    <mergeCell ref="A196:C196"/>
    <mergeCell ref="D196:M196"/>
    <mergeCell ref="N196:Q196"/>
    <mergeCell ref="R196:U196"/>
    <mergeCell ref="A189:C189"/>
    <mergeCell ref="D189:M189"/>
    <mergeCell ref="R189:U189"/>
    <mergeCell ref="A190:C190"/>
    <mergeCell ref="D190:M190"/>
    <mergeCell ref="R190:U190"/>
    <mergeCell ref="A187:C187"/>
    <mergeCell ref="D187:M187"/>
    <mergeCell ref="R187:U187"/>
    <mergeCell ref="A188:C188"/>
    <mergeCell ref="D188:M188"/>
    <mergeCell ref="R188:U188"/>
    <mergeCell ref="A185:C185"/>
    <mergeCell ref="D185:M185"/>
    <mergeCell ref="R185:U185"/>
    <mergeCell ref="A186:C186"/>
    <mergeCell ref="D186:M186"/>
    <mergeCell ref="R186:U186"/>
    <mergeCell ref="A183:C183"/>
    <mergeCell ref="D183:M183"/>
    <mergeCell ref="R183:U183"/>
    <mergeCell ref="A184:C184"/>
    <mergeCell ref="D184:M184"/>
    <mergeCell ref="R184:U184"/>
    <mergeCell ref="A181:C181"/>
    <mergeCell ref="D181:M181"/>
    <mergeCell ref="R181:U181"/>
    <mergeCell ref="A182:C182"/>
    <mergeCell ref="D182:M182"/>
    <mergeCell ref="R182:U182"/>
    <mergeCell ref="A179:C179"/>
    <mergeCell ref="D179:M179"/>
    <mergeCell ref="R179:U179"/>
    <mergeCell ref="A180:C180"/>
    <mergeCell ref="D180:M180"/>
    <mergeCell ref="R180:U180"/>
    <mergeCell ref="A177:C177"/>
    <mergeCell ref="D177:M177"/>
    <mergeCell ref="R177:U177"/>
    <mergeCell ref="A178:C178"/>
    <mergeCell ref="D178:M178"/>
    <mergeCell ref="R178:U178"/>
    <mergeCell ref="A175:C175"/>
    <mergeCell ref="D175:M175"/>
    <mergeCell ref="R175:U175"/>
    <mergeCell ref="A176:C176"/>
    <mergeCell ref="D176:M176"/>
    <mergeCell ref="R176:U176"/>
    <mergeCell ref="A173:C173"/>
    <mergeCell ref="D173:M173"/>
    <mergeCell ref="R173:U173"/>
    <mergeCell ref="A174:C174"/>
    <mergeCell ref="D174:M174"/>
    <mergeCell ref="R174:U174"/>
    <mergeCell ref="A171:C171"/>
    <mergeCell ref="D171:M171"/>
    <mergeCell ref="R171:U171"/>
    <mergeCell ref="A172:C172"/>
    <mergeCell ref="D172:M172"/>
    <mergeCell ref="R172:U172"/>
    <mergeCell ref="A169:C169"/>
    <mergeCell ref="D169:M169"/>
    <mergeCell ref="R169:U169"/>
    <mergeCell ref="A170:C170"/>
    <mergeCell ref="D170:M170"/>
    <mergeCell ref="R170:U170"/>
    <mergeCell ref="A166:C166"/>
    <mergeCell ref="D166:M166"/>
    <mergeCell ref="R166:U166"/>
    <mergeCell ref="A167:C167"/>
    <mergeCell ref="D167:M167"/>
    <mergeCell ref="R167:U167"/>
    <mergeCell ref="A164:C164"/>
    <mergeCell ref="D164:M164"/>
    <mergeCell ref="R164:U164"/>
    <mergeCell ref="A165:C165"/>
    <mergeCell ref="D165:M165"/>
    <mergeCell ref="R165:U165"/>
    <mergeCell ref="A162:C162"/>
    <mergeCell ref="D162:M162"/>
    <mergeCell ref="R162:U162"/>
    <mergeCell ref="A163:C163"/>
    <mergeCell ref="D163:M163"/>
    <mergeCell ref="R163:U163"/>
    <mergeCell ref="A160:C160"/>
    <mergeCell ref="D160:M160"/>
    <mergeCell ref="R160:U160"/>
    <mergeCell ref="A161:C161"/>
    <mergeCell ref="D161:M161"/>
    <mergeCell ref="R161:U161"/>
    <mergeCell ref="A158:C158"/>
    <mergeCell ref="D158:M158"/>
    <mergeCell ref="R158:U158"/>
    <mergeCell ref="A159:C159"/>
    <mergeCell ref="D159:M159"/>
    <mergeCell ref="R159:U159"/>
    <mergeCell ref="A156:C156"/>
    <mergeCell ref="D156:M156"/>
    <mergeCell ref="R156:U156"/>
    <mergeCell ref="A157:C157"/>
    <mergeCell ref="D157:M157"/>
    <mergeCell ref="R157:U157"/>
    <mergeCell ref="A154:C154"/>
    <mergeCell ref="D154:M154"/>
    <mergeCell ref="R154:U154"/>
    <mergeCell ref="A155:C155"/>
    <mergeCell ref="D155:M155"/>
    <mergeCell ref="R155:U155"/>
    <mergeCell ref="A152:C152"/>
    <mergeCell ref="D152:M152"/>
    <mergeCell ref="R152:U152"/>
    <mergeCell ref="A153:C153"/>
    <mergeCell ref="D153:M153"/>
    <mergeCell ref="R153:U153"/>
    <mergeCell ref="A124:Q124"/>
    <mergeCell ref="R124:U124"/>
    <mergeCell ref="A148:Q148"/>
    <mergeCell ref="R148:U148"/>
    <mergeCell ref="A150:C150"/>
    <mergeCell ref="D150:M150"/>
    <mergeCell ref="N150:Q150"/>
    <mergeCell ref="R150:U150"/>
    <mergeCell ref="A122:C122"/>
    <mergeCell ref="D122:M122"/>
    <mergeCell ref="O122:P122"/>
    <mergeCell ref="R122:U122"/>
    <mergeCell ref="A123:C123"/>
    <mergeCell ref="D123:M123"/>
    <mergeCell ref="O123:P123"/>
    <mergeCell ref="R123:U123"/>
    <mergeCell ref="A120:C120"/>
    <mergeCell ref="D120:M120"/>
    <mergeCell ref="O120:P120"/>
    <mergeCell ref="R120:U120"/>
    <mergeCell ref="A121:C121"/>
    <mergeCell ref="D121:M121"/>
    <mergeCell ref="O121:P121"/>
    <mergeCell ref="R121:U121"/>
    <mergeCell ref="A118:C118"/>
    <mergeCell ref="D118:M118"/>
    <mergeCell ref="O118:P118"/>
    <mergeCell ref="R118:U118"/>
    <mergeCell ref="A119:C119"/>
    <mergeCell ref="D119:M119"/>
    <mergeCell ref="O119:P119"/>
    <mergeCell ref="R119:U119"/>
    <mergeCell ref="A116:C116"/>
    <mergeCell ref="D116:M116"/>
    <mergeCell ref="O116:P116"/>
    <mergeCell ref="R116:U116"/>
    <mergeCell ref="A117:C117"/>
    <mergeCell ref="D117:M117"/>
    <mergeCell ref="O117:P117"/>
    <mergeCell ref="R117:U117"/>
    <mergeCell ref="A114:C114"/>
    <mergeCell ref="D114:M114"/>
    <mergeCell ref="N114:Q114"/>
    <mergeCell ref="R114:U114"/>
    <mergeCell ref="A115:C115"/>
    <mergeCell ref="D115:M115"/>
    <mergeCell ref="O115:P115"/>
    <mergeCell ref="R115:U115"/>
    <mergeCell ref="A110:C110"/>
    <mergeCell ref="D110:M110"/>
    <mergeCell ref="O110:P110"/>
    <mergeCell ref="R110:U110"/>
    <mergeCell ref="A111:Q111"/>
    <mergeCell ref="R111:U111"/>
    <mergeCell ref="A108:C108"/>
    <mergeCell ref="D108:M108"/>
    <mergeCell ref="O108:P108"/>
    <mergeCell ref="R108:U108"/>
    <mergeCell ref="A109:C109"/>
    <mergeCell ref="D109:M109"/>
    <mergeCell ref="O109:P109"/>
    <mergeCell ref="R109:U109"/>
    <mergeCell ref="A106:C106"/>
    <mergeCell ref="D106:M106"/>
    <mergeCell ref="O106:P106"/>
    <mergeCell ref="R106:U106"/>
    <mergeCell ref="A107:C107"/>
    <mergeCell ref="D107:M107"/>
    <mergeCell ref="O107:P107"/>
    <mergeCell ref="R107:U107"/>
    <mergeCell ref="A104:C104"/>
    <mergeCell ref="D104:M104"/>
    <mergeCell ref="O104:P104"/>
    <mergeCell ref="R104:U104"/>
    <mergeCell ref="A105:C105"/>
    <mergeCell ref="D105:M105"/>
    <mergeCell ref="O105:P105"/>
    <mergeCell ref="R105:U105"/>
    <mergeCell ref="A101:Q101"/>
    <mergeCell ref="R101:U101"/>
    <mergeCell ref="A103:C103"/>
    <mergeCell ref="D103:M103"/>
    <mergeCell ref="N103:Q103"/>
    <mergeCell ref="R103:U103"/>
    <mergeCell ref="A98:C98"/>
    <mergeCell ref="D98:M98"/>
    <mergeCell ref="O98:P98"/>
    <mergeCell ref="R98:U98"/>
    <mergeCell ref="A99:Q99"/>
    <mergeCell ref="R99:U99"/>
    <mergeCell ref="A96:C96"/>
    <mergeCell ref="D96:M96"/>
    <mergeCell ref="O96:P96"/>
    <mergeCell ref="R96:U96"/>
    <mergeCell ref="A97:C97"/>
    <mergeCell ref="D97:M97"/>
    <mergeCell ref="O97:P97"/>
    <mergeCell ref="R97:U97"/>
    <mergeCell ref="A94:C94"/>
    <mergeCell ref="D94:M94"/>
    <mergeCell ref="O94:P94"/>
    <mergeCell ref="R94:U94"/>
    <mergeCell ref="A95:C95"/>
    <mergeCell ref="D95:M95"/>
    <mergeCell ref="O95:P95"/>
    <mergeCell ref="R95:U95"/>
    <mergeCell ref="A92:C92"/>
    <mergeCell ref="D92:M92"/>
    <mergeCell ref="O92:P92"/>
    <mergeCell ref="R92:U92"/>
    <mergeCell ref="A93:C93"/>
    <mergeCell ref="D93:M93"/>
    <mergeCell ref="O93:P93"/>
    <mergeCell ref="R93:U93"/>
    <mergeCell ref="A90:C90"/>
    <mergeCell ref="D90:M90"/>
    <mergeCell ref="O90:P90"/>
    <mergeCell ref="R90:U90"/>
    <mergeCell ref="A91:C91"/>
    <mergeCell ref="D91:M91"/>
    <mergeCell ref="O91:P91"/>
    <mergeCell ref="R91:U91"/>
    <mergeCell ref="A88:C88"/>
    <mergeCell ref="D88:M88"/>
    <mergeCell ref="N88:Q88"/>
    <mergeCell ref="R88:U88"/>
    <mergeCell ref="A89:C89"/>
    <mergeCell ref="D89:M89"/>
    <mergeCell ref="O89:P89"/>
    <mergeCell ref="R89:U89"/>
    <mergeCell ref="A84:C84"/>
    <mergeCell ref="D84:M84"/>
    <mergeCell ref="O84:P84"/>
    <mergeCell ref="R84:U84"/>
    <mergeCell ref="A85:Q85"/>
    <mergeCell ref="R85:U85"/>
    <mergeCell ref="A82:C82"/>
    <mergeCell ref="D82:M82"/>
    <mergeCell ref="O82:P82"/>
    <mergeCell ref="R82:U82"/>
    <mergeCell ref="A83:C83"/>
    <mergeCell ref="D83:M83"/>
    <mergeCell ref="O83:P83"/>
    <mergeCell ref="R83:U83"/>
    <mergeCell ref="A80:C80"/>
    <mergeCell ref="D80:M80"/>
    <mergeCell ref="O80:P80"/>
    <mergeCell ref="R80:U80"/>
    <mergeCell ref="A81:C81"/>
    <mergeCell ref="D81:M81"/>
    <mergeCell ref="O81:P81"/>
    <mergeCell ref="R81:U81"/>
    <mergeCell ref="A78:C78"/>
    <mergeCell ref="D78:M78"/>
    <mergeCell ref="O78:P78"/>
    <mergeCell ref="R78:U78"/>
    <mergeCell ref="A79:C79"/>
    <mergeCell ref="D79:M79"/>
    <mergeCell ref="O79:P79"/>
    <mergeCell ref="R79:U79"/>
    <mergeCell ref="A76:C76"/>
    <mergeCell ref="D76:M76"/>
    <mergeCell ref="O76:P76"/>
    <mergeCell ref="R76:U76"/>
    <mergeCell ref="A77:C77"/>
    <mergeCell ref="D77:M77"/>
    <mergeCell ref="O77:P77"/>
    <mergeCell ref="R77:U77"/>
    <mergeCell ref="A74:C74"/>
    <mergeCell ref="D74:M74"/>
    <mergeCell ref="N74:Q74"/>
    <mergeCell ref="R74:U74"/>
    <mergeCell ref="A75:C75"/>
    <mergeCell ref="D75:M75"/>
    <mergeCell ref="O75:P75"/>
    <mergeCell ref="R75:U75"/>
    <mergeCell ref="A70:C70"/>
    <mergeCell ref="D70:M70"/>
    <mergeCell ref="O70:P70"/>
    <mergeCell ref="R70:U70"/>
    <mergeCell ref="A71:Q71"/>
    <mergeCell ref="R71:U71"/>
    <mergeCell ref="A68:C68"/>
    <mergeCell ref="D68:M68"/>
    <mergeCell ref="O68:P68"/>
    <mergeCell ref="R68:U68"/>
    <mergeCell ref="A69:C69"/>
    <mergeCell ref="D69:M69"/>
    <mergeCell ref="O69:P69"/>
    <mergeCell ref="R69:U69"/>
    <mergeCell ref="A66:C66"/>
    <mergeCell ref="D66:M66"/>
    <mergeCell ref="O66:P66"/>
    <mergeCell ref="R66:U66"/>
    <mergeCell ref="A67:C67"/>
    <mergeCell ref="D67:M67"/>
    <mergeCell ref="O67:P67"/>
    <mergeCell ref="R67:U67"/>
    <mergeCell ref="A64:C64"/>
    <mergeCell ref="D64:M64"/>
    <mergeCell ref="O64:P64"/>
    <mergeCell ref="R64:U64"/>
    <mergeCell ref="A65:C65"/>
    <mergeCell ref="D65:M65"/>
    <mergeCell ref="O65:P65"/>
    <mergeCell ref="R65:U65"/>
    <mergeCell ref="A62:C62"/>
    <mergeCell ref="D62:M62"/>
    <mergeCell ref="O62:P62"/>
    <mergeCell ref="R62:U62"/>
    <mergeCell ref="A63:C63"/>
    <mergeCell ref="D63:M63"/>
    <mergeCell ref="O63:P63"/>
    <mergeCell ref="R63:U63"/>
    <mergeCell ref="A60:C60"/>
    <mergeCell ref="D60:M60"/>
    <mergeCell ref="O60:P60"/>
    <mergeCell ref="R60:U60"/>
    <mergeCell ref="A61:C61"/>
    <mergeCell ref="D61:M61"/>
    <mergeCell ref="O61:P61"/>
    <mergeCell ref="R61:U61"/>
    <mergeCell ref="A58:C58"/>
    <mergeCell ref="D58:M58"/>
    <mergeCell ref="O58:P58"/>
    <mergeCell ref="R58:U58"/>
    <mergeCell ref="A59:C59"/>
    <mergeCell ref="D59:M59"/>
    <mergeCell ref="O59:P59"/>
    <mergeCell ref="R59:U59"/>
    <mergeCell ref="A56:C56"/>
    <mergeCell ref="D56:M56"/>
    <mergeCell ref="O56:P56"/>
    <mergeCell ref="R56:U56"/>
    <mergeCell ref="A57:C57"/>
    <mergeCell ref="D57:M57"/>
    <mergeCell ref="O57:P57"/>
    <mergeCell ref="R57:U57"/>
    <mergeCell ref="A51:Q51"/>
    <mergeCell ref="R51:U51"/>
    <mergeCell ref="A53:Q53"/>
    <mergeCell ref="R53:U53"/>
    <mergeCell ref="A55:C55"/>
    <mergeCell ref="D55:M55"/>
    <mergeCell ref="N55:Q55"/>
    <mergeCell ref="R55:U55"/>
    <mergeCell ref="A49:C49"/>
    <mergeCell ref="D49:M49"/>
    <mergeCell ref="O49:P49"/>
    <mergeCell ref="R49:U49"/>
    <mergeCell ref="A50:C50"/>
    <mergeCell ref="D50:M50"/>
    <mergeCell ref="O50:P50"/>
    <mergeCell ref="R50:U50"/>
    <mergeCell ref="A47:C47"/>
    <mergeCell ref="D47:M47"/>
    <mergeCell ref="O47:P47"/>
    <mergeCell ref="R47:U47"/>
    <mergeCell ref="A48:C48"/>
    <mergeCell ref="D48:M48"/>
    <mergeCell ref="O48:P48"/>
    <mergeCell ref="R48:U48"/>
    <mergeCell ref="A45:C45"/>
    <mergeCell ref="D45:M45"/>
    <mergeCell ref="O45:P45"/>
    <mergeCell ref="R45:U45"/>
    <mergeCell ref="A46:C46"/>
    <mergeCell ref="D46:M46"/>
    <mergeCell ref="O46:P46"/>
    <mergeCell ref="R46:U46"/>
    <mergeCell ref="A43:C43"/>
    <mergeCell ref="D43:M43"/>
    <mergeCell ref="O43:P43"/>
    <mergeCell ref="R43:U43"/>
    <mergeCell ref="A44:C44"/>
    <mergeCell ref="D44:M44"/>
    <mergeCell ref="O44:P44"/>
    <mergeCell ref="R44:U44"/>
    <mergeCell ref="A41:C41"/>
    <mergeCell ref="D41:M41"/>
    <mergeCell ref="O41:P41"/>
    <mergeCell ref="R41:U41"/>
    <mergeCell ref="A42:C42"/>
    <mergeCell ref="D42:M42"/>
    <mergeCell ref="O42:P42"/>
    <mergeCell ref="R42:U42"/>
    <mergeCell ref="A39:C39"/>
    <mergeCell ref="D39:M39"/>
    <mergeCell ref="O39:P39"/>
    <mergeCell ref="R39:U39"/>
    <mergeCell ref="A40:C40"/>
    <mergeCell ref="D40:M40"/>
    <mergeCell ref="O40:P40"/>
    <mergeCell ref="R40:U40"/>
    <mergeCell ref="A37:C37"/>
    <mergeCell ref="D37:M37"/>
    <mergeCell ref="O37:P37"/>
    <mergeCell ref="R37:U37"/>
    <mergeCell ref="A38:C38"/>
    <mergeCell ref="D38:M38"/>
    <mergeCell ref="O38:P38"/>
    <mergeCell ref="R38:U38"/>
    <mergeCell ref="A35:C35"/>
    <mergeCell ref="D35:M35"/>
    <mergeCell ref="N35:Q35"/>
    <mergeCell ref="R35:U35"/>
    <mergeCell ref="A36:C36"/>
    <mergeCell ref="D36:M36"/>
    <mergeCell ref="O36:P36"/>
    <mergeCell ref="R36:U36"/>
    <mergeCell ref="A31:C31"/>
    <mergeCell ref="D31:M31"/>
    <mergeCell ref="O31:P31"/>
    <mergeCell ref="R31:U31"/>
    <mergeCell ref="A32:Q32"/>
    <mergeCell ref="R32:U32"/>
    <mergeCell ref="A29:C29"/>
    <mergeCell ref="D29:M29"/>
    <mergeCell ref="O29:P29"/>
    <mergeCell ref="R29:U29"/>
    <mergeCell ref="A30:C30"/>
    <mergeCell ref="D30:M30"/>
    <mergeCell ref="O30:P30"/>
    <mergeCell ref="R30:U30"/>
    <mergeCell ref="A27:C27"/>
    <mergeCell ref="D27:M27"/>
    <mergeCell ref="O27:P27"/>
    <mergeCell ref="R27:U27"/>
    <mergeCell ref="A28:C28"/>
    <mergeCell ref="D28:M28"/>
    <mergeCell ref="O28:P28"/>
    <mergeCell ref="R28:U28"/>
    <mergeCell ref="A25:C25"/>
    <mergeCell ref="D25:M25"/>
    <mergeCell ref="O25:P25"/>
    <mergeCell ref="R25:U25"/>
    <mergeCell ref="A26:C26"/>
    <mergeCell ref="D26:M26"/>
    <mergeCell ref="O26:P26"/>
    <mergeCell ref="R26:U26"/>
    <mergeCell ref="A20:U20"/>
    <mergeCell ref="A23:C23"/>
    <mergeCell ref="D23:M23"/>
    <mergeCell ref="N23:Q23"/>
    <mergeCell ref="R23:U23"/>
    <mergeCell ref="A24:C24"/>
    <mergeCell ref="D24:M24"/>
    <mergeCell ref="O24:P24"/>
    <mergeCell ref="R24:U24"/>
    <mergeCell ref="A15:U15"/>
    <mergeCell ref="A17:C17"/>
    <mergeCell ref="D17:M17"/>
    <mergeCell ref="N17:Q17"/>
    <mergeCell ref="R17:U17"/>
    <mergeCell ref="A18:C18"/>
    <mergeCell ref="D18:M18"/>
    <mergeCell ref="N18:Q18"/>
    <mergeCell ref="R18:U18"/>
    <mergeCell ref="D9:H9"/>
    <mergeCell ref="J9:M9"/>
    <mergeCell ref="N9:U9"/>
    <mergeCell ref="A11:U11"/>
    <mergeCell ref="A12:U12"/>
    <mergeCell ref="A13:U13"/>
    <mergeCell ref="A1:U1"/>
    <mergeCell ref="A2:U2"/>
    <mergeCell ref="A3:U3"/>
    <mergeCell ref="A4:U4"/>
    <mergeCell ref="A5:U5"/>
    <mergeCell ref="D7:U7"/>
  </mergeCells>
  <pageMargins left="0.25" right="0.25" top="0.75" bottom="0.75" header="0.3" footer="0.3"/>
  <pageSetup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Otis</dc:creator>
  <cp:lastModifiedBy>Brian Otis</cp:lastModifiedBy>
  <cp:lastPrinted>2023-10-30T15:23:33Z</cp:lastPrinted>
  <dcterms:created xsi:type="dcterms:W3CDTF">2022-08-03T12:56:20Z</dcterms:created>
  <dcterms:modified xsi:type="dcterms:W3CDTF">2023-10-30T15:24:04Z</dcterms:modified>
</cp:coreProperties>
</file>